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1700" windowHeight="6795" tabRatio="867" firstSheet="1" activeTab="6"/>
  </bookViews>
  <sheets>
    <sheet name="Разполож съдове" sheetId="5" r:id="rId1"/>
    <sheet name="План-сметка" sheetId="2" r:id="rId2"/>
    <sheet name="Разбивка цена" sheetId="4" r:id="rId3"/>
    <sheet name="цена обсл съдове" sheetId="3" r:id="rId4"/>
    <sheet name="Мес прот" sheetId="7" r:id="rId5"/>
    <sheet name="Ежедн прот" sheetId="8" r:id="rId6"/>
    <sheet name="КСС зел пл" sheetId="6" r:id="rId7"/>
  </sheets>
  <definedNames>
    <definedName name="_xlnm.Print_Area" localSheetId="5">'Ежедн прот'!$A$1:$L$113</definedName>
    <definedName name="_xlnm.Print_Area" localSheetId="6">'КСС зел пл'!$A$1:$M$75</definedName>
    <definedName name="_xlnm.Print_Area" localSheetId="4">'Мес прот'!$A$1:$AN$708</definedName>
    <definedName name="_xlnm.Print_Area" localSheetId="1">'План-сметка'!$A$1:$I$30</definedName>
    <definedName name="_xlnm.Print_Area" localSheetId="3">'цена обсл съдове'!$A$1:$K$31</definedName>
  </definedNames>
  <calcPr calcId="125725"/>
</workbook>
</file>

<file path=xl/calcChain.xml><?xml version="1.0" encoding="utf-8"?>
<calcChain xmlns="http://schemas.openxmlformats.org/spreadsheetml/2006/main">
  <c r="K37" i="8"/>
  <c r="K38"/>
  <c r="K39"/>
  <c r="K40"/>
  <c r="K41"/>
  <c r="K42"/>
  <c r="K43"/>
  <c r="K44"/>
  <c r="K45"/>
  <c r="K46"/>
  <c r="K47"/>
  <c r="K48"/>
  <c r="K49"/>
  <c r="K50"/>
  <c r="K36"/>
  <c r="K8"/>
  <c r="K9"/>
  <c r="K10"/>
  <c r="K11"/>
  <c r="K12"/>
  <c r="K13"/>
  <c r="K14"/>
  <c r="K15"/>
  <c r="K16"/>
  <c r="K17"/>
  <c r="K18"/>
  <c r="K19"/>
  <c r="K20"/>
  <c r="K21"/>
  <c r="K7"/>
  <c r="J93"/>
  <c r="J94"/>
  <c r="J95"/>
  <c r="J96"/>
  <c r="J97"/>
  <c r="J98"/>
  <c r="J99"/>
  <c r="J100"/>
  <c r="J101"/>
  <c r="J102"/>
  <c r="J103"/>
  <c r="J104"/>
  <c r="J105"/>
  <c r="J106"/>
  <c r="J92"/>
  <c r="J64"/>
  <c r="J65"/>
  <c r="J66"/>
  <c r="J67"/>
  <c r="J68"/>
  <c r="J69"/>
  <c r="J70"/>
  <c r="J71"/>
  <c r="J72"/>
  <c r="J73"/>
  <c r="J74"/>
  <c r="J75"/>
  <c r="J76"/>
  <c r="J77"/>
  <c r="J63"/>
  <c r="J37"/>
  <c r="J38"/>
  <c r="J39"/>
  <c r="J40"/>
  <c r="J41"/>
  <c r="J42"/>
  <c r="J43"/>
  <c r="J44"/>
  <c r="J45"/>
  <c r="J46"/>
  <c r="J47"/>
  <c r="J48"/>
  <c r="J49"/>
  <c r="J50"/>
  <c r="J36"/>
  <c r="J8"/>
  <c r="J9"/>
  <c r="J10"/>
  <c r="J11"/>
  <c r="J12"/>
  <c r="J13"/>
  <c r="J14"/>
  <c r="J15"/>
  <c r="J16"/>
  <c r="J17"/>
  <c r="J18"/>
  <c r="J19"/>
  <c r="J20"/>
  <c r="J21"/>
  <c r="J7"/>
  <c r="I93"/>
  <c r="I94"/>
  <c r="I95"/>
  <c r="I96"/>
  <c r="I97"/>
  <c r="I98"/>
  <c r="I99"/>
  <c r="I100"/>
  <c r="I101"/>
  <c r="I102"/>
  <c r="I103"/>
  <c r="I104"/>
  <c r="I105"/>
  <c r="I106"/>
  <c r="I92"/>
  <c r="I64"/>
  <c r="I65"/>
  <c r="I66"/>
  <c r="I67"/>
  <c r="I68"/>
  <c r="I69"/>
  <c r="I70"/>
  <c r="I71"/>
  <c r="I72"/>
  <c r="I73"/>
  <c r="I74"/>
  <c r="I75"/>
  <c r="I76"/>
  <c r="I77"/>
  <c r="I63"/>
  <c r="I37"/>
  <c r="I38"/>
  <c r="I39"/>
  <c r="I40"/>
  <c r="I41"/>
  <c r="I42"/>
  <c r="I43"/>
  <c r="I44"/>
  <c r="I45"/>
  <c r="I46"/>
  <c r="I47"/>
  <c r="I48"/>
  <c r="I49"/>
  <c r="I50"/>
  <c r="I36"/>
  <c r="I8"/>
  <c r="I9"/>
  <c r="I10"/>
  <c r="I11"/>
  <c r="I12"/>
  <c r="I13"/>
  <c r="I14"/>
  <c r="I15"/>
  <c r="I16"/>
  <c r="I17"/>
  <c r="I18"/>
  <c r="I19"/>
  <c r="I20"/>
  <c r="I21"/>
  <c r="I7"/>
  <c r="H93"/>
  <c r="H94"/>
  <c r="H95"/>
  <c r="H96"/>
  <c r="H97"/>
  <c r="H98"/>
  <c r="H99"/>
  <c r="H100"/>
  <c r="H101"/>
  <c r="H102"/>
  <c r="H103"/>
  <c r="H104"/>
  <c r="H105"/>
  <c r="H106"/>
  <c r="H92"/>
  <c r="H64"/>
  <c r="H65"/>
  <c r="H66"/>
  <c r="H67"/>
  <c r="H68"/>
  <c r="H69"/>
  <c r="H70"/>
  <c r="H71"/>
  <c r="H72"/>
  <c r="H73"/>
  <c r="H74"/>
  <c r="H75"/>
  <c r="H76"/>
  <c r="H77"/>
  <c r="H63"/>
  <c r="H37"/>
  <c r="H38"/>
  <c r="H39"/>
  <c r="H40"/>
  <c r="H41"/>
  <c r="H42"/>
  <c r="H43"/>
  <c r="H44"/>
  <c r="H45"/>
  <c r="H46"/>
  <c r="H47"/>
  <c r="H48"/>
  <c r="H49"/>
  <c r="H50"/>
  <c r="H36"/>
  <c r="H8"/>
  <c r="H9"/>
  <c r="H10"/>
  <c r="H11"/>
  <c r="H12"/>
  <c r="H13"/>
  <c r="H14"/>
  <c r="H15"/>
  <c r="H16"/>
  <c r="H17"/>
  <c r="H18"/>
  <c r="H19"/>
  <c r="H20"/>
  <c r="H21"/>
  <c r="H7"/>
  <c r="G93"/>
  <c r="G94"/>
  <c r="G95"/>
  <c r="G96"/>
  <c r="G97"/>
  <c r="G98"/>
  <c r="G99"/>
  <c r="G100"/>
  <c r="G101"/>
  <c r="G102"/>
  <c r="G103"/>
  <c r="G104"/>
  <c r="G105"/>
  <c r="G106"/>
  <c r="G92"/>
  <c r="G64"/>
  <c r="G65"/>
  <c r="G66"/>
  <c r="G67"/>
  <c r="G68"/>
  <c r="G69"/>
  <c r="G70"/>
  <c r="G71"/>
  <c r="G72"/>
  <c r="G73"/>
  <c r="G74"/>
  <c r="G75"/>
  <c r="G76"/>
  <c r="G77"/>
  <c r="G63"/>
  <c r="G37"/>
  <c r="G38"/>
  <c r="G39"/>
  <c r="G40"/>
  <c r="G41"/>
  <c r="G42"/>
  <c r="G43"/>
  <c r="G44"/>
  <c r="G45"/>
  <c r="G46"/>
  <c r="G47"/>
  <c r="G48"/>
  <c r="G49"/>
  <c r="G50"/>
  <c r="G36"/>
  <c r="G8"/>
  <c r="G9"/>
  <c r="G10"/>
  <c r="G11"/>
  <c r="G12"/>
  <c r="G13"/>
  <c r="G14"/>
  <c r="G15"/>
  <c r="G16"/>
  <c r="G17"/>
  <c r="G18"/>
  <c r="G19"/>
  <c r="G20"/>
  <c r="G21"/>
  <c r="G7"/>
  <c r="F93"/>
  <c r="F94"/>
  <c r="F95"/>
  <c r="F96"/>
  <c r="F97"/>
  <c r="F98"/>
  <c r="F99"/>
  <c r="F100"/>
  <c r="F101"/>
  <c r="F102"/>
  <c r="F103"/>
  <c r="F104"/>
  <c r="F105"/>
  <c r="F106"/>
  <c r="F92"/>
  <c r="F37"/>
  <c r="F38"/>
  <c r="F39"/>
  <c r="F40"/>
  <c r="F41"/>
  <c r="F42"/>
  <c r="F43"/>
  <c r="F44"/>
  <c r="F45"/>
  <c r="F46"/>
  <c r="F47"/>
  <c r="F48"/>
  <c r="F49"/>
  <c r="F50"/>
  <c r="F64"/>
  <c r="F65"/>
  <c r="F66"/>
  <c r="F67"/>
  <c r="F68"/>
  <c r="F69"/>
  <c r="F70"/>
  <c r="F71"/>
  <c r="F72"/>
  <c r="F73"/>
  <c r="F74"/>
  <c r="F75"/>
  <c r="F76"/>
  <c r="F77"/>
  <c r="F63"/>
  <c r="F36"/>
  <c r="F8"/>
  <c r="F9"/>
  <c r="F10"/>
  <c r="F11"/>
  <c r="F12"/>
  <c r="F13"/>
  <c r="F14"/>
  <c r="F15"/>
  <c r="F16"/>
  <c r="F17"/>
  <c r="F18"/>
  <c r="F19"/>
  <c r="F20"/>
  <c r="F21"/>
  <c r="F7"/>
  <c r="H20" i="2"/>
  <c r="H22"/>
  <c r="C16"/>
  <c r="I556" i="7"/>
  <c r="I31"/>
  <c r="D31"/>
  <c r="I23"/>
  <c r="D23"/>
  <c r="F23"/>
  <c r="I22"/>
  <c r="D22"/>
  <c r="J4" i="6"/>
  <c r="L64" s="1"/>
  <c r="C10" i="2"/>
  <c r="E16"/>
  <c r="G16"/>
  <c r="G23"/>
  <c r="F16"/>
  <c r="H14"/>
  <c r="E23"/>
  <c r="F23"/>
  <c r="C23"/>
  <c r="F15"/>
  <c r="I19" i="7"/>
  <c r="D19"/>
  <c r="I18"/>
  <c r="D18"/>
  <c r="I20"/>
  <c r="D20"/>
  <c r="I71"/>
  <c r="D71"/>
  <c r="F71"/>
  <c r="I70"/>
  <c r="D70"/>
  <c r="F70"/>
  <c r="I72"/>
  <c r="D72"/>
  <c r="F72"/>
  <c r="I123"/>
  <c r="D123"/>
  <c r="F123"/>
  <c r="I122"/>
  <c r="D122"/>
  <c r="F122"/>
  <c r="I124"/>
  <c r="D124"/>
  <c r="F124"/>
  <c r="I175"/>
  <c r="D175"/>
  <c r="F175"/>
  <c r="I174"/>
  <c r="D174"/>
  <c r="F174"/>
  <c r="I176"/>
  <c r="D176"/>
  <c r="F176"/>
  <c r="I227"/>
  <c r="D227"/>
  <c r="F227"/>
  <c r="I228"/>
  <c r="D228"/>
  <c r="F228"/>
  <c r="I226"/>
  <c r="D226"/>
  <c r="F226"/>
  <c r="I279"/>
  <c r="D279"/>
  <c r="F279"/>
  <c r="I280"/>
  <c r="D280"/>
  <c r="F280"/>
  <c r="I278"/>
  <c r="D278"/>
  <c r="F278"/>
  <c r="I286"/>
  <c r="D286"/>
  <c r="F286"/>
  <c r="I331"/>
  <c r="D331"/>
  <c r="F331"/>
  <c r="I330"/>
  <c r="D330"/>
  <c r="F330"/>
  <c r="I332"/>
  <c r="D332"/>
  <c r="F332"/>
  <c r="I383"/>
  <c r="D383"/>
  <c r="F383"/>
  <c r="I382"/>
  <c r="D382"/>
  <c r="F382"/>
  <c r="I384"/>
  <c r="D384"/>
  <c r="F384"/>
  <c r="I435"/>
  <c r="D435"/>
  <c r="F435"/>
  <c r="I434"/>
  <c r="D434"/>
  <c r="F434"/>
  <c r="I436"/>
  <c r="D436"/>
  <c r="F436"/>
  <c r="I487"/>
  <c r="D487"/>
  <c r="F487"/>
  <c r="I486"/>
  <c r="D486"/>
  <c r="F486"/>
  <c r="I488"/>
  <c r="D488"/>
  <c r="F488"/>
  <c r="I539"/>
  <c r="D539"/>
  <c r="F539"/>
  <c r="I538"/>
  <c r="D538"/>
  <c r="F538"/>
  <c r="I540"/>
  <c r="D540"/>
  <c r="F540"/>
  <c r="I591"/>
  <c r="D591"/>
  <c r="F591"/>
  <c r="I590"/>
  <c r="D590"/>
  <c r="F590"/>
  <c r="I592"/>
  <c r="D592"/>
  <c r="F592"/>
  <c r="F630"/>
  <c r="F632"/>
  <c r="F629"/>
  <c r="F631"/>
  <c r="I136"/>
  <c r="D142"/>
  <c r="F142"/>
  <c r="I188"/>
  <c r="D194"/>
  <c r="F194"/>
  <c r="I240"/>
  <c r="D246"/>
  <c r="F246"/>
  <c r="I292"/>
  <c r="D298"/>
  <c r="F298"/>
  <c r="I344"/>
  <c r="D350"/>
  <c r="F350"/>
  <c r="I396"/>
  <c r="D402"/>
  <c r="F402"/>
  <c r="I448"/>
  <c r="D454"/>
  <c r="F454"/>
  <c r="I500"/>
  <c r="D506"/>
  <c r="F506"/>
  <c r="I552"/>
  <c r="D558"/>
  <c r="I604"/>
  <c r="D610"/>
  <c r="F610"/>
  <c r="I84"/>
  <c r="D90"/>
  <c r="I32"/>
  <c r="D38"/>
  <c r="C683"/>
  <c r="E685" s="1"/>
  <c r="D88" i="8"/>
  <c r="D59"/>
  <c r="D32"/>
  <c r="I181" i="7"/>
  <c r="D181"/>
  <c r="F181"/>
  <c r="I183"/>
  <c r="D183"/>
  <c r="F183"/>
  <c r="I184"/>
  <c r="D184"/>
  <c r="F184"/>
  <c r="I185"/>
  <c r="D185"/>
  <c r="F185"/>
  <c r="I177"/>
  <c r="D177"/>
  <c r="F177"/>
  <c r="I178"/>
  <c r="D178"/>
  <c r="F178"/>
  <c r="I179"/>
  <c r="D179"/>
  <c r="I180"/>
  <c r="D180"/>
  <c r="F180"/>
  <c r="I182"/>
  <c r="D182"/>
  <c r="F182"/>
  <c r="I186"/>
  <c r="D186"/>
  <c r="F186"/>
  <c r="I187"/>
  <c r="D187"/>
  <c r="F187"/>
  <c r="I192"/>
  <c r="I284"/>
  <c r="D284"/>
  <c r="F284"/>
  <c r="I285"/>
  <c r="D285"/>
  <c r="F285"/>
  <c r="I289"/>
  <c r="D289"/>
  <c r="F289"/>
  <c r="I281"/>
  <c r="D281"/>
  <c r="F281"/>
  <c r="I282"/>
  <c r="D282"/>
  <c r="F282"/>
  <c r="I283"/>
  <c r="D283"/>
  <c r="F283"/>
  <c r="I287"/>
  <c r="D287"/>
  <c r="F287"/>
  <c r="I288"/>
  <c r="D288"/>
  <c r="F288"/>
  <c r="I290"/>
  <c r="D290"/>
  <c r="F290"/>
  <c r="I291"/>
  <c r="D291"/>
  <c r="F291"/>
  <c r="I296"/>
  <c r="I341"/>
  <c r="D341"/>
  <c r="F341"/>
  <c r="I339"/>
  <c r="D339"/>
  <c r="F339"/>
  <c r="I340"/>
  <c r="D340"/>
  <c r="F340"/>
  <c r="I333"/>
  <c r="D333"/>
  <c r="F333"/>
  <c r="I334"/>
  <c r="D334"/>
  <c r="F334"/>
  <c r="I335"/>
  <c r="D335"/>
  <c r="F335"/>
  <c r="I336"/>
  <c r="D336"/>
  <c r="F336"/>
  <c r="I337"/>
  <c r="D337"/>
  <c r="F337"/>
  <c r="I338"/>
  <c r="D338"/>
  <c r="F338"/>
  <c r="I342"/>
  <c r="D342"/>
  <c r="F342"/>
  <c r="I343"/>
  <c r="D343"/>
  <c r="F343"/>
  <c r="I348"/>
  <c r="I389"/>
  <c r="D389"/>
  <c r="F389"/>
  <c r="I393"/>
  <c r="D393"/>
  <c r="F393"/>
  <c r="I390"/>
  <c r="D390"/>
  <c r="F390"/>
  <c r="I385"/>
  <c r="D385"/>
  <c r="F385"/>
  <c r="I386"/>
  <c r="D386"/>
  <c r="F386"/>
  <c r="I387"/>
  <c r="D387"/>
  <c r="F387"/>
  <c r="I388"/>
  <c r="D388"/>
  <c r="F388"/>
  <c r="I391"/>
  <c r="D391"/>
  <c r="F391"/>
  <c r="I392"/>
  <c r="D392"/>
  <c r="F392"/>
  <c r="I394"/>
  <c r="D394"/>
  <c r="F394"/>
  <c r="I395"/>
  <c r="D395"/>
  <c r="F395"/>
  <c r="I400"/>
  <c r="I492"/>
  <c r="D492"/>
  <c r="F492"/>
  <c r="I495"/>
  <c r="D495"/>
  <c r="F495"/>
  <c r="I496"/>
  <c r="D496"/>
  <c r="F496"/>
  <c r="I497"/>
  <c r="D497"/>
  <c r="F497"/>
  <c r="I489"/>
  <c r="D489"/>
  <c r="F489"/>
  <c r="I490"/>
  <c r="D490"/>
  <c r="F490"/>
  <c r="I491"/>
  <c r="D491"/>
  <c r="F491"/>
  <c r="I493"/>
  <c r="D493"/>
  <c r="F493"/>
  <c r="I494"/>
  <c r="D494"/>
  <c r="F494"/>
  <c r="I498"/>
  <c r="D498"/>
  <c r="F498"/>
  <c r="I499"/>
  <c r="D499"/>
  <c r="F499"/>
  <c r="I504"/>
  <c r="I593"/>
  <c r="D593"/>
  <c r="F593"/>
  <c r="I594"/>
  <c r="D594"/>
  <c r="F594"/>
  <c r="I595"/>
  <c r="D595"/>
  <c r="F595"/>
  <c r="I596"/>
  <c r="D596"/>
  <c r="F596"/>
  <c r="I597"/>
  <c r="D597"/>
  <c r="F597"/>
  <c r="I598"/>
  <c r="D598"/>
  <c r="F598"/>
  <c r="I599"/>
  <c r="D599"/>
  <c r="F599"/>
  <c r="I600"/>
  <c r="D600"/>
  <c r="F600"/>
  <c r="I601"/>
  <c r="D601"/>
  <c r="F601"/>
  <c r="I602"/>
  <c r="D602"/>
  <c r="F602"/>
  <c r="I603"/>
  <c r="D603"/>
  <c r="F603"/>
  <c r="I608"/>
  <c r="I541"/>
  <c r="D541"/>
  <c r="F541"/>
  <c r="I542"/>
  <c r="D542"/>
  <c r="F542"/>
  <c r="I543"/>
  <c r="D543"/>
  <c r="F543"/>
  <c r="I544"/>
  <c r="D544"/>
  <c r="F544"/>
  <c r="I545"/>
  <c r="D545"/>
  <c r="F545"/>
  <c r="I546"/>
  <c r="D546"/>
  <c r="F546"/>
  <c r="I547"/>
  <c r="D547"/>
  <c r="F547"/>
  <c r="I548"/>
  <c r="D548"/>
  <c r="F548"/>
  <c r="I549"/>
  <c r="D549"/>
  <c r="F549"/>
  <c r="I550"/>
  <c r="D550"/>
  <c r="F550"/>
  <c r="I551"/>
  <c r="D551"/>
  <c r="F551"/>
  <c r="I21"/>
  <c r="D21"/>
  <c r="F21"/>
  <c r="I24"/>
  <c r="D24"/>
  <c r="F24"/>
  <c r="I25"/>
  <c r="D25"/>
  <c r="F25"/>
  <c r="I26"/>
  <c r="D26"/>
  <c r="F26"/>
  <c r="I27"/>
  <c r="D27"/>
  <c r="F27"/>
  <c r="I28"/>
  <c r="D28"/>
  <c r="F28"/>
  <c r="I29"/>
  <c r="D29"/>
  <c r="F29"/>
  <c r="I30"/>
  <c r="D30"/>
  <c r="F30"/>
  <c r="I36"/>
  <c r="F38"/>
  <c r="I73"/>
  <c r="D73"/>
  <c r="F73"/>
  <c r="I74"/>
  <c r="D74"/>
  <c r="F74"/>
  <c r="I75"/>
  <c r="D75"/>
  <c r="F75"/>
  <c r="I76"/>
  <c r="D76"/>
  <c r="F76"/>
  <c r="I77"/>
  <c r="D77"/>
  <c r="I78"/>
  <c r="D78"/>
  <c r="F78"/>
  <c r="I79"/>
  <c r="D79"/>
  <c r="I80"/>
  <c r="D80"/>
  <c r="F80"/>
  <c r="I81"/>
  <c r="D81"/>
  <c r="I82"/>
  <c r="D82"/>
  <c r="F82"/>
  <c r="I83"/>
  <c r="D83"/>
  <c r="F83"/>
  <c r="I88"/>
  <c r="F90"/>
  <c r="I125"/>
  <c r="D125"/>
  <c r="I126"/>
  <c r="D126"/>
  <c r="F126"/>
  <c r="I127"/>
  <c r="D127"/>
  <c r="F127"/>
  <c r="I128"/>
  <c r="D128"/>
  <c r="I129"/>
  <c r="D129"/>
  <c r="F129"/>
  <c r="I130"/>
  <c r="D130"/>
  <c r="I131"/>
  <c r="D131"/>
  <c r="F131"/>
  <c r="I132"/>
  <c r="D132"/>
  <c r="I133"/>
  <c r="D133"/>
  <c r="F133"/>
  <c r="I134"/>
  <c r="D134"/>
  <c r="I135"/>
  <c r="D135"/>
  <c r="F135"/>
  <c r="I140"/>
  <c r="I229"/>
  <c r="D229"/>
  <c r="F229"/>
  <c r="I230"/>
  <c r="D230"/>
  <c r="F230"/>
  <c r="I231"/>
  <c r="D231"/>
  <c r="F231"/>
  <c r="I232"/>
  <c r="D232"/>
  <c r="F232"/>
  <c r="I233"/>
  <c r="D233"/>
  <c r="F233"/>
  <c r="I234"/>
  <c r="D234"/>
  <c r="F234"/>
  <c r="I235"/>
  <c r="D235"/>
  <c r="F235"/>
  <c r="I236"/>
  <c r="D236"/>
  <c r="F236"/>
  <c r="I237"/>
  <c r="D237"/>
  <c r="F237"/>
  <c r="I238"/>
  <c r="D238"/>
  <c r="F238"/>
  <c r="I239"/>
  <c r="D239"/>
  <c r="F239"/>
  <c r="I244"/>
  <c r="I437"/>
  <c r="D437"/>
  <c r="F437"/>
  <c r="I438"/>
  <c r="D438"/>
  <c r="F438"/>
  <c r="I439"/>
  <c r="D439"/>
  <c r="F439"/>
  <c r="I440"/>
  <c r="D440"/>
  <c r="F440"/>
  <c r="I441"/>
  <c r="D441"/>
  <c r="F441"/>
  <c r="I442"/>
  <c r="D442"/>
  <c r="F442"/>
  <c r="I443"/>
  <c r="D443"/>
  <c r="F443"/>
  <c r="I444"/>
  <c r="D444"/>
  <c r="F444"/>
  <c r="I445"/>
  <c r="D445"/>
  <c r="F445"/>
  <c r="I446"/>
  <c r="D446"/>
  <c r="F446"/>
  <c r="I447"/>
  <c r="D447"/>
  <c r="F447"/>
  <c r="I452"/>
  <c r="G122" i="5"/>
  <c r="G37" i="7"/>
  <c r="E684"/>
  <c r="E686"/>
  <c r="E688"/>
  <c r="E690"/>
  <c r="E692"/>
  <c r="E694"/>
  <c r="E696"/>
  <c r="E698"/>
  <c r="E701"/>
  <c r="E703"/>
  <c r="J55" i="6"/>
  <c r="K55"/>
  <c r="L55"/>
  <c r="K63"/>
  <c r="L63"/>
  <c r="K64"/>
  <c r="K65"/>
  <c r="K56"/>
  <c r="K57"/>
  <c r="K58"/>
  <c r="K47"/>
  <c r="K48"/>
  <c r="L48"/>
  <c r="K49"/>
  <c r="L49"/>
  <c r="K50"/>
  <c r="L50"/>
  <c r="K40"/>
  <c r="L40"/>
  <c r="K41"/>
  <c r="L41"/>
  <c r="K42"/>
  <c r="L42"/>
  <c r="K51"/>
  <c r="K7"/>
  <c r="K8"/>
  <c r="K9"/>
  <c r="K10"/>
  <c r="K11"/>
  <c r="K12"/>
  <c r="K13"/>
  <c r="K14"/>
  <c r="K15"/>
  <c r="K20"/>
  <c r="K21"/>
  <c r="K22"/>
  <c r="L22"/>
  <c r="K23"/>
  <c r="L23"/>
  <c r="K24"/>
  <c r="L24"/>
  <c r="K25"/>
  <c r="L25"/>
  <c r="K30"/>
  <c r="L30"/>
  <c r="L36" s="1"/>
  <c r="K31"/>
  <c r="L31"/>
  <c r="K32"/>
  <c r="L32"/>
  <c r="K33"/>
  <c r="L33"/>
  <c r="K34"/>
  <c r="L34"/>
  <c r="K35"/>
  <c r="L35"/>
  <c r="F122" i="5"/>
  <c r="E83"/>
  <c r="H36" i="7"/>
  <c r="F83" i="5"/>
  <c r="H122"/>
  <c r="I122"/>
  <c r="H83"/>
  <c r="F123"/>
  <c r="G83"/>
  <c r="H37" i="7"/>
  <c r="D37" s="1"/>
  <c r="G123" i="5"/>
  <c r="H123"/>
  <c r="G124"/>
  <c r="I83"/>
  <c r="I123"/>
  <c r="J83"/>
  <c r="J122"/>
  <c r="J123"/>
  <c r="E122"/>
  <c r="G36" i="7"/>
  <c r="D36" s="1"/>
  <c r="E123" i="5"/>
  <c r="E124"/>
  <c r="B33" i="4"/>
  <c r="J8" i="6"/>
  <c r="J10"/>
  <c r="J12"/>
  <c r="J14"/>
  <c r="J21"/>
  <c r="J22"/>
  <c r="J24"/>
  <c r="J30"/>
  <c r="J32"/>
  <c r="J34"/>
  <c r="J41"/>
  <c r="J48"/>
  <c r="J49"/>
  <c r="J56"/>
  <c r="J57"/>
  <c r="J63"/>
  <c r="J64"/>
  <c r="K66"/>
  <c r="K59"/>
  <c r="K43"/>
  <c r="K36"/>
  <c r="K26"/>
  <c r="K16"/>
  <c r="K69"/>
  <c r="K70"/>
  <c r="K71"/>
  <c r="K72"/>
  <c r="K73"/>
  <c r="I16"/>
  <c r="I26"/>
  <c r="I36"/>
  <c r="I43"/>
  <c r="I51"/>
  <c r="I59"/>
  <c r="I66"/>
  <c r="H38" i="4"/>
  <c r="B13"/>
  <c r="G14"/>
  <c r="B9"/>
  <c r="B27"/>
  <c r="G27" s="1"/>
  <c r="I27" s="1"/>
  <c r="L27" s="1"/>
  <c r="B28" s="1"/>
  <c r="G28" s="1"/>
  <c r="L28" s="1"/>
  <c r="O28" s="1"/>
  <c r="F11"/>
  <c r="I16" i="3"/>
  <c r="B24" i="4"/>
  <c r="F24"/>
  <c r="I15" i="3"/>
  <c r="I14"/>
  <c r="I13"/>
  <c r="I12"/>
  <c r="G16"/>
  <c r="G15"/>
  <c r="G14"/>
  <c r="G13"/>
  <c r="G12"/>
  <c r="E16"/>
  <c r="E15"/>
  <c r="E14"/>
  <c r="E13"/>
  <c r="E12"/>
  <c r="B17" i="4"/>
  <c r="O17"/>
  <c r="B21"/>
  <c r="O21"/>
  <c r="B19"/>
  <c r="O19"/>
  <c r="D13"/>
  <c r="F13"/>
  <c r="O13"/>
  <c r="E3"/>
  <c r="F6"/>
  <c r="H7"/>
  <c r="B30"/>
  <c r="O30"/>
  <c r="E19"/>
  <c r="B5" i="3"/>
  <c r="B4"/>
  <c r="E7" i="4"/>
  <c r="D16" i="2"/>
  <c r="H21"/>
  <c r="H19"/>
  <c r="H18"/>
  <c r="H17"/>
  <c r="H15"/>
  <c r="H16"/>
  <c r="H23"/>
  <c r="D23"/>
  <c r="F558" i="7"/>
  <c r="F656"/>
  <c r="H609"/>
  <c r="G609"/>
  <c r="D609" s="1"/>
  <c r="F609" s="1"/>
  <c r="H608"/>
  <c r="G608"/>
  <c r="D608" s="1"/>
  <c r="F608" s="1"/>
  <c r="F611" s="1"/>
  <c r="F614" s="1"/>
  <c r="E677" s="1"/>
  <c r="H557"/>
  <c r="G557"/>
  <c r="D557"/>
  <c r="F557" s="1"/>
  <c r="H556"/>
  <c r="D556" s="1"/>
  <c r="F556" s="1"/>
  <c r="F559" s="1"/>
  <c r="F562" s="1"/>
  <c r="E676" s="1"/>
  <c r="G556"/>
  <c r="H505"/>
  <c r="D505" s="1"/>
  <c r="F505" s="1"/>
  <c r="G505"/>
  <c r="H504"/>
  <c r="D504" s="1"/>
  <c r="F504" s="1"/>
  <c r="F507" s="1"/>
  <c r="F510" s="1"/>
  <c r="E675" s="1"/>
  <c r="G504"/>
  <c r="H453"/>
  <c r="G453"/>
  <c r="D453" s="1"/>
  <c r="F453" s="1"/>
  <c r="H452"/>
  <c r="G452"/>
  <c r="D452" s="1"/>
  <c r="F452" s="1"/>
  <c r="F455" s="1"/>
  <c r="F458" s="1"/>
  <c r="E674" s="1"/>
  <c r="H401"/>
  <c r="G401"/>
  <c r="D401" s="1"/>
  <c r="F401" s="1"/>
  <c r="H400"/>
  <c r="G400"/>
  <c r="D400" s="1"/>
  <c r="F400" s="1"/>
  <c r="F403" s="1"/>
  <c r="F406" s="1"/>
  <c r="E673" s="1"/>
  <c r="H349"/>
  <c r="G349"/>
  <c r="D349"/>
  <c r="F349" s="1"/>
  <c r="H348"/>
  <c r="G348"/>
  <c r="D348" s="1"/>
  <c r="F348" s="1"/>
  <c r="F351" s="1"/>
  <c r="F354" s="1"/>
  <c r="E672" s="1"/>
  <c r="H297"/>
  <c r="G297"/>
  <c r="D297"/>
  <c r="F297" s="1"/>
  <c r="H296"/>
  <c r="G296"/>
  <c r="D296"/>
  <c r="F296" s="1"/>
  <c r="F299" s="1"/>
  <c r="F302" s="1"/>
  <c r="E671" s="1"/>
  <c r="H245"/>
  <c r="G245"/>
  <c r="D245" s="1"/>
  <c r="F245" s="1"/>
  <c r="H244"/>
  <c r="G244"/>
  <c r="D244" s="1"/>
  <c r="F244" s="1"/>
  <c r="F247" s="1"/>
  <c r="F250" s="1"/>
  <c r="E670" s="1"/>
  <c r="H193"/>
  <c r="G193"/>
  <c r="D193" s="1"/>
  <c r="F193" s="1"/>
  <c r="H192"/>
  <c r="G192"/>
  <c r="D192" s="1"/>
  <c r="F192" s="1"/>
  <c r="F195" s="1"/>
  <c r="F198" s="1"/>
  <c r="E669" s="1"/>
  <c r="H141"/>
  <c r="D141" s="1"/>
  <c r="F141" s="1"/>
  <c r="G141"/>
  <c r="H140"/>
  <c r="G140"/>
  <c r="D140" s="1"/>
  <c r="F140" s="1"/>
  <c r="F143" s="1"/>
  <c r="F146" s="1"/>
  <c r="E668" s="1"/>
  <c r="H89"/>
  <c r="G89"/>
  <c r="D89"/>
  <c r="H88"/>
  <c r="G88"/>
  <c r="D88" s="1"/>
  <c r="F88" s="1"/>
  <c r="F91" s="1"/>
  <c r="F94" s="1"/>
  <c r="E667" s="1"/>
  <c r="G3" i="4"/>
  <c r="F89" i="7"/>
  <c r="D9" i="4"/>
  <c r="H9"/>
  <c r="O9"/>
  <c r="I28"/>
  <c r="D646" i="7"/>
  <c r="F132"/>
  <c r="D642"/>
  <c r="F128"/>
  <c r="F125"/>
  <c r="D639"/>
  <c r="F81"/>
  <c r="D647"/>
  <c r="F77"/>
  <c r="D643"/>
  <c r="D638"/>
  <c r="F20"/>
  <c r="F638"/>
  <c r="F19"/>
  <c r="F637"/>
  <c r="D637"/>
  <c r="F31"/>
  <c r="F649"/>
  <c r="D649"/>
  <c r="H37" i="4"/>
  <c r="I14" s="1"/>
  <c r="L14" s="1"/>
  <c r="O14" s="1"/>
  <c r="J9" i="7"/>
  <c r="D648"/>
  <c r="F134"/>
  <c r="D644"/>
  <c r="F130"/>
  <c r="F79"/>
  <c r="D645"/>
  <c r="F179"/>
  <c r="D641"/>
  <c r="D636"/>
  <c r="F18"/>
  <c r="D640"/>
  <c r="F22"/>
  <c r="F640"/>
  <c r="I69" i="6"/>
  <c r="L43"/>
  <c r="F604" i="7"/>
  <c r="F500"/>
  <c r="F292"/>
  <c r="F240"/>
  <c r="F136"/>
  <c r="F641"/>
  <c r="D656"/>
  <c r="G19" i="4"/>
  <c r="I124" i="5"/>
  <c r="H39" i="4"/>
  <c r="E21" s="1"/>
  <c r="G21" s="1"/>
  <c r="F648" i="7"/>
  <c r="F647"/>
  <c r="F646"/>
  <c r="F645"/>
  <c r="F644"/>
  <c r="F643"/>
  <c r="F642"/>
  <c r="F639"/>
  <c r="F552"/>
  <c r="F448"/>
  <c r="F396"/>
  <c r="F344"/>
  <c r="F188"/>
  <c r="F84"/>
  <c r="F190"/>
  <c r="F189"/>
  <c r="F554"/>
  <c r="F553"/>
  <c r="F138"/>
  <c r="F137"/>
  <c r="F294"/>
  <c r="F293"/>
  <c r="F606"/>
  <c r="F605"/>
  <c r="I71" i="6"/>
  <c r="I72"/>
  <c r="I73"/>
  <c r="I70"/>
  <c r="B3" i="4"/>
  <c r="F398" i="7"/>
  <c r="F397"/>
  <c r="F86"/>
  <c r="F85"/>
  <c r="F346"/>
  <c r="F345"/>
  <c r="F450"/>
  <c r="F449"/>
  <c r="F242"/>
  <c r="F241"/>
  <c r="F502"/>
  <c r="F501"/>
  <c r="F636"/>
  <c r="F650"/>
  <c r="F32"/>
  <c r="J10"/>
  <c r="F33"/>
  <c r="F651"/>
  <c r="F34"/>
  <c r="F652"/>
  <c r="E10" i="3" l="1"/>
  <c r="I10"/>
  <c r="G10"/>
  <c r="E11"/>
  <c r="G11"/>
  <c r="I11"/>
  <c r="L3" i="4"/>
  <c r="F36" i="7"/>
  <c r="D654"/>
  <c r="D655"/>
  <c r="F37"/>
  <c r="F655" s="1"/>
  <c r="E17" i="4"/>
  <c r="G17" s="1"/>
  <c r="H24"/>
  <c r="J24" s="1"/>
  <c r="O24" s="1"/>
  <c r="J3" s="1"/>
  <c r="O3" s="1"/>
  <c r="J65" i="6"/>
  <c r="J66" s="1"/>
  <c r="J58"/>
  <c r="J59" s="1"/>
  <c r="J50"/>
  <c r="J47"/>
  <c r="J51" s="1"/>
  <c r="J42"/>
  <c r="J40"/>
  <c r="J43" s="1"/>
  <c r="J35"/>
  <c r="J33"/>
  <c r="J31"/>
  <c r="J25"/>
  <c r="J23"/>
  <c r="J20"/>
  <c r="J26" s="1"/>
  <c r="J15"/>
  <c r="J13"/>
  <c r="J11"/>
  <c r="J9"/>
  <c r="J7"/>
  <c r="L21"/>
  <c r="L20"/>
  <c r="L15"/>
  <c r="L14"/>
  <c r="L13"/>
  <c r="L12"/>
  <c r="L11"/>
  <c r="L10"/>
  <c r="L9"/>
  <c r="L8"/>
  <c r="L7"/>
  <c r="L16" s="1"/>
  <c r="L47"/>
  <c r="L51" s="1"/>
  <c r="L58"/>
  <c r="L57"/>
  <c r="L56"/>
  <c r="L59" s="1"/>
  <c r="L65"/>
  <c r="L66" s="1"/>
  <c r="E683" i="7"/>
  <c r="E702"/>
  <c r="E699"/>
  <c r="E697"/>
  <c r="E695"/>
  <c r="E693"/>
  <c r="E691"/>
  <c r="E689"/>
  <c r="E687"/>
  <c r="F654" l="1"/>
  <c r="F39"/>
  <c r="G20" i="3"/>
  <c r="G25" s="1"/>
  <c r="G21"/>
  <c r="G26" s="1"/>
  <c r="G19"/>
  <c r="G24" s="1"/>
  <c r="G17"/>
  <c r="G22" s="1"/>
  <c r="G18"/>
  <c r="G23" s="1"/>
  <c r="E18"/>
  <c r="E23" s="1"/>
  <c r="E21"/>
  <c r="E26" s="1"/>
  <c r="E20"/>
  <c r="E25" s="1"/>
  <c r="E17"/>
  <c r="E22" s="1"/>
  <c r="E19"/>
  <c r="E24" s="1"/>
  <c r="L26" i="6"/>
  <c r="J16"/>
  <c r="J36"/>
  <c r="E43" i="4"/>
  <c r="G43" s="1"/>
  <c r="O43" s="1"/>
  <c r="E42"/>
  <c r="G42" s="1"/>
  <c r="O42" s="1"/>
  <c r="B7" i="3"/>
  <c r="E44" i="4"/>
  <c r="G44" s="1"/>
  <c r="O44" s="1"/>
  <c r="I20" i="3"/>
  <c r="I25" s="1"/>
  <c r="I18"/>
  <c r="I23" s="1"/>
  <c r="I21"/>
  <c r="I26" s="1"/>
  <c r="I19"/>
  <c r="I24" s="1"/>
  <c r="I17"/>
  <c r="I22" s="1"/>
  <c r="L69" i="6"/>
  <c r="L70" l="1"/>
  <c r="L72" s="1"/>
  <c r="L73" s="1"/>
  <c r="F657" i="7"/>
  <c r="F660" s="1"/>
  <c r="F662" s="1"/>
  <c r="F42"/>
  <c r="E666" s="1"/>
  <c r="E678" s="1"/>
  <c r="F679" s="1"/>
  <c r="J69" i="6"/>
  <c r="J70" l="1"/>
  <c r="J71"/>
  <c r="J72" s="1"/>
  <c r="J73" s="1"/>
</calcChain>
</file>

<file path=xl/sharedStrings.xml><?xml version="1.0" encoding="utf-8"?>
<sst xmlns="http://schemas.openxmlformats.org/spreadsheetml/2006/main" count="1883" uniqueCount="514">
  <si>
    <t xml:space="preserve">               </t>
  </si>
  <si>
    <t xml:space="preserve"> </t>
  </si>
  <si>
    <t>ЦЕНИ</t>
  </si>
  <si>
    <t>Елементи</t>
  </si>
  <si>
    <t>За 1 контейнер тип”BOBR” – 1.1 м3</t>
  </si>
  <si>
    <t>За една кофа – пластмасова – 0.24 м3</t>
  </si>
  <si>
    <t>Сметосъбиране и сметоизвозване</t>
  </si>
  <si>
    <t>Закупуване на съдове</t>
  </si>
  <si>
    <t>контейнер</t>
  </si>
  <si>
    <t>За една кофа – метална            0.11 м3</t>
  </si>
  <si>
    <t>бр</t>
  </si>
  <si>
    <t>лв</t>
  </si>
  <si>
    <t>Всичко за едно обслужване</t>
  </si>
  <si>
    <t>лв/м3</t>
  </si>
  <si>
    <t xml:space="preserve">За 1 м3  ТБО –  </t>
  </si>
  <si>
    <t>(С включени разходи сметосъбиране, сметоизвозване,  обезвреждане депо и закупуване на съдове)</t>
  </si>
  <si>
    <t>Изготвил:</t>
  </si>
  <si>
    <t>/Л.Камбуров/</t>
  </si>
  <si>
    <t>КМЕТ НА ОБЩИНА ЕЛЕНА:</t>
  </si>
  <si>
    <t>/С.Топалов/</t>
  </si>
  <si>
    <t>пластм.кофа</t>
  </si>
  <si>
    <t>метална кофа</t>
  </si>
  <si>
    <t>Забележка</t>
  </si>
  <si>
    <t xml:space="preserve">МАН           - </t>
  </si>
  <si>
    <t>Поддържане и мониторинг на депо за ТБО</t>
  </si>
  <si>
    <t>Наименование</t>
  </si>
  <si>
    <t>Общо приходи</t>
  </si>
  <si>
    <t>Очаквани приходи</t>
  </si>
  <si>
    <t>Общо разходи</t>
  </si>
  <si>
    <t>Осигуряване на нови съдове</t>
  </si>
  <si>
    <t>Сметосъбиране, сметоизвозване</t>
  </si>
  <si>
    <t>Поддръжка депо и мониторинг</t>
  </si>
  <si>
    <t>Общо</t>
  </si>
  <si>
    <t>1 м/см –</t>
  </si>
  <si>
    <t xml:space="preserve">1 м/см = </t>
  </si>
  <si>
    <t>:</t>
  </si>
  <si>
    <t>лв.</t>
  </si>
  <si>
    <t>лв.    +    поддръжка на депото</t>
  </si>
  <si>
    <t xml:space="preserve">                                            Цена за 1 м3 =</t>
  </si>
  <si>
    <t xml:space="preserve"> лв/м3 ман+</t>
  </si>
  <si>
    <t xml:space="preserve">за конт. </t>
  </si>
  <si>
    <t xml:space="preserve"> лв/1 бр/1 обслужване</t>
  </si>
  <si>
    <t>мет.кофа</t>
  </si>
  <si>
    <t>лв. м/см с вкл. ДДС – 4 м3</t>
  </si>
  <si>
    <t>лв/1м3</t>
  </si>
  <si>
    <t>лв/1 съд / година</t>
  </si>
  <si>
    <t xml:space="preserve"> лв/1 м3</t>
  </si>
  <si>
    <t>1м/см х 21 раб.дни =........... лв.</t>
  </si>
  <si>
    <t>Комисия съгласно заповедта:</t>
  </si>
  <si>
    <t>Приложение № 1</t>
  </si>
  <si>
    <t>ПЛАН-СМЕТКА</t>
  </si>
  <si>
    <t xml:space="preserve">                   за приходи и необходимите средства за поддържане чистотата в гр.Елена и населените места съгласно                      </t>
  </si>
  <si>
    <t>Отпечатване уведомителни писма</t>
  </si>
  <si>
    <t xml:space="preserve">При цена за 1 съд с ДДС:     </t>
  </si>
  <si>
    <t>Минимална работна заплата</t>
  </si>
  <si>
    <t>І.</t>
  </si>
  <si>
    <t>Приходи</t>
  </si>
  <si>
    <t>1.</t>
  </si>
  <si>
    <t>2.</t>
  </si>
  <si>
    <t>ІІ.</t>
  </si>
  <si>
    <t>Разходи</t>
  </si>
  <si>
    <t xml:space="preserve">             </t>
  </si>
  <si>
    <t xml:space="preserve">            </t>
  </si>
  <si>
    <t>Община Елена</t>
  </si>
  <si>
    <t>2,1.</t>
  </si>
  <si>
    <t xml:space="preserve"> За съдове за ТБО</t>
  </si>
  <si>
    <t>2,2.</t>
  </si>
  <si>
    <t>2,3.</t>
  </si>
  <si>
    <t>За мониторинг на депо за ТБО</t>
  </si>
  <si>
    <t xml:space="preserve">2,4. </t>
  </si>
  <si>
    <t>За разходи по НП"ОСПОЗ"</t>
  </si>
  <si>
    <t xml:space="preserve">2,5. </t>
  </si>
  <si>
    <t>Такса битови отпадъци от предприятия, фирми и юридически лица</t>
  </si>
  <si>
    <t>Такса битови отпадъци от населението</t>
  </si>
  <si>
    <t>Улично по-чистване в т.ч. поддръжка зелени площи</t>
  </si>
  <si>
    <t xml:space="preserve">     в т.ч. поддържане на зелени площи и улици</t>
  </si>
  <si>
    <t>1 м/см =</t>
  </si>
  <si>
    <t>лв/1м3 обемен</t>
  </si>
  <si>
    <t xml:space="preserve">лв   : </t>
  </si>
  <si>
    <t>от мин раб заплата</t>
  </si>
  <si>
    <t xml:space="preserve">лв/м3 Скания+ </t>
  </si>
  <si>
    <t>м3 обемен</t>
  </si>
  <si>
    <t xml:space="preserve">м3 пресован : </t>
  </si>
  <si>
    <t xml:space="preserve">м3 пресован = </t>
  </si>
  <si>
    <t xml:space="preserve">курса = </t>
  </si>
  <si>
    <t xml:space="preserve">курса Х </t>
  </si>
  <si>
    <t>м3</t>
  </si>
  <si>
    <t xml:space="preserve"> лв/м3 депо </t>
  </si>
  <si>
    <t>1 м3</t>
  </si>
  <si>
    <t xml:space="preserve">м3   = </t>
  </si>
  <si>
    <t>лв    =</t>
  </si>
  <si>
    <t xml:space="preserve">лв     :  </t>
  </si>
  <si>
    <t>м3   =</t>
  </si>
  <si>
    <t xml:space="preserve">раб.дни = </t>
  </si>
  <si>
    <t xml:space="preserve"> лв. : 12 м =</t>
  </si>
  <si>
    <t>м3 за 1 ден =</t>
  </si>
  <si>
    <t>1 "Бобър"</t>
  </si>
  <si>
    <t>Събиране и изхвърляне отпадъци около един съд за едно обслужване:</t>
  </si>
  <si>
    <t>лв/1обс/1съд Х</t>
  </si>
  <si>
    <t>бр.съдове =</t>
  </si>
  <si>
    <t>лв. м/см с вкл. ДДС – 16 м3</t>
  </si>
  <si>
    <t>СКАНИЯ -</t>
  </si>
  <si>
    <t>Разположени бр. съдове</t>
  </si>
  <si>
    <t xml:space="preserve"> лв Х 4 м/см/ в год = </t>
  </si>
  <si>
    <t>лв        :</t>
  </si>
  <si>
    <t>бр съда =</t>
  </si>
  <si>
    <t xml:space="preserve"> бр съдове    =</t>
  </si>
  <si>
    <t>лв      :</t>
  </si>
  <si>
    <t>№</t>
  </si>
  <si>
    <t>населено място</t>
  </si>
  <si>
    <t>кметство, км.наместничество</t>
  </si>
  <si>
    <t>улица</t>
  </si>
  <si>
    <t>гр.Елена</t>
  </si>
  <si>
    <t>Елена</t>
  </si>
  <si>
    <t>Васил Левски</t>
  </si>
  <si>
    <t>Ст. Планина</t>
  </si>
  <si>
    <t>Теодор Теодоров</t>
  </si>
  <si>
    <t>Напредък</t>
  </si>
  <si>
    <t>Н.П.Константинов</t>
  </si>
  <si>
    <t>Ил.Макариополски</t>
  </si>
  <si>
    <t>Робовска</t>
  </si>
  <si>
    <t>Малина</t>
  </si>
  <si>
    <t>Самуилец</t>
  </si>
  <si>
    <t>И.Й.Брадати</t>
  </si>
  <si>
    <t>Църковна</t>
  </si>
  <si>
    <t>Балкан</t>
  </si>
  <si>
    <t>Кършовска</t>
  </si>
  <si>
    <t>час кула</t>
  </si>
  <si>
    <t>Калето</t>
  </si>
  <si>
    <t>Ст.Михайловски</t>
  </si>
  <si>
    <t>Орловска</t>
  </si>
  <si>
    <t>Крайбрежна</t>
  </si>
  <si>
    <t>кв.Север</t>
  </si>
  <si>
    <t>Иван Момчилов</t>
  </si>
  <si>
    <t>П.Хитов</t>
  </si>
  <si>
    <t>Свобода</t>
  </si>
  <si>
    <t>кмета</t>
  </si>
  <si>
    <t>в и к</t>
  </si>
  <si>
    <t>Х.Й.Брадата</t>
  </si>
  <si>
    <t>Здравец</t>
  </si>
  <si>
    <t>д-р Брадел</t>
  </si>
  <si>
    <t>Д.Болерци</t>
  </si>
  <si>
    <t>Казаци</t>
  </si>
  <si>
    <t>Шейтани</t>
  </si>
  <si>
    <t>Неювци</t>
  </si>
  <si>
    <t>Майтанеци</t>
  </si>
  <si>
    <t>Килъжевци</t>
  </si>
  <si>
    <t>Синджирци</t>
  </si>
  <si>
    <t>Разпоповци</t>
  </si>
  <si>
    <t>Д.Чукани</t>
  </si>
  <si>
    <t>Беброво</t>
  </si>
  <si>
    <t>с.Беброво</t>
  </si>
  <si>
    <t>с.Блъсковци</t>
  </si>
  <si>
    <t>Блъсковци</t>
  </si>
  <si>
    <t>Търкашени</t>
  </si>
  <si>
    <t>Марафелци</t>
  </si>
  <si>
    <t>Титевци</t>
  </si>
  <si>
    <t>Бойковци</t>
  </si>
  <si>
    <t>Буйновци</t>
  </si>
  <si>
    <t>Гърдевци</t>
  </si>
  <si>
    <t>Баевци</t>
  </si>
  <si>
    <t>Шилковци</t>
  </si>
  <si>
    <t>Дрента</t>
  </si>
  <si>
    <t>Илаков рът</t>
  </si>
  <si>
    <t>Каменари</t>
  </si>
  <si>
    <t>Константин</t>
  </si>
  <si>
    <t>Костел</t>
  </si>
  <si>
    <t>Лазарци</t>
  </si>
  <si>
    <t>Велковци</t>
  </si>
  <si>
    <t>Майско</t>
  </si>
  <si>
    <t>Марян</t>
  </si>
  <si>
    <t>Мийковци</t>
  </si>
  <si>
    <t>Палици</t>
  </si>
  <si>
    <t>Руховци</t>
  </si>
  <si>
    <t>Ср.колиби</t>
  </si>
  <si>
    <t>Раевци</t>
  </si>
  <si>
    <t>Дерикотковци</t>
  </si>
  <si>
    <t>Тодювци</t>
  </si>
  <si>
    <t>Чакали</t>
  </si>
  <si>
    <t>Яковци</t>
  </si>
  <si>
    <t>Вълчевци</t>
  </si>
  <si>
    <t>Бръчковци</t>
  </si>
  <si>
    <t>Вързилковци</t>
  </si>
  <si>
    <t>Донковци</t>
  </si>
  <si>
    <t>община</t>
  </si>
  <si>
    <t>фирма</t>
  </si>
  <si>
    <t>Възрожденска</t>
  </si>
  <si>
    <t>Чумерна</t>
  </si>
  <si>
    <t>Милковци</t>
  </si>
  <si>
    <t>Чуката</t>
  </si>
  <si>
    <t>Оборище</t>
  </si>
  <si>
    <t>Костовска</t>
  </si>
  <si>
    <t>Теменуга</t>
  </si>
  <si>
    <t>Синчец</t>
  </si>
  <si>
    <t>Осми март</t>
  </si>
  <si>
    <t>лв/мес</t>
  </si>
  <si>
    <t xml:space="preserve">лв/ден    : </t>
  </si>
  <si>
    <t>Опълченска</t>
  </si>
  <si>
    <t>Велчова Завера</t>
  </si>
  <si>
    <t>Спортист</t>
  </si>
  <si>
    <t>лв/ден/1м3</t>
  </si>
  <si>
    <t xml:space="preserve">лв.   </t>
  </si>
  <si>
    <t xml:space="preserve">м3 </t>
  </si>
  <si>
    <t>Х</t>
  </si>
  <si>
    <t>м4</t>
  </si>
  <si>
    <t>м5</t>
  </si>
  <si>
    <t>лв.    =</t>
  </si>
  <si>
    <t>за Бобар 1м3</t>
  </si>
  <si>
    <t>за 0,24   1м3</t>
  </si>
  <si>
    <t>за0,11   1 м3</t>
  </si>
  <si>
    <t>лв ръчно обсл</t>
  </si>
  <si>
    <t>миене</t>
  </si>
  <si>
    <t>1 пл. кофа</t>
  </si>
  <si>
    <t>1 мет. кофа</t>
  </si>
  <si>
    <t>Сума за 1 съд и 1 обслужване общо с и без ДДС</t>
  </si>
  <si>
    <t>Светославци</t>
  </si>
  <si>
    <t>Хъневци</t>
  </si>
  <si>
    <t>Угорялковци</t>
  </si>
  <si>
    <t>Граматици</t>
  </si>
  <si>
    <t>2б 2пл</t>
  </si>
  <si>
    <t>Христовци</t>
  </si>
  <si>
    <t>Багалевци</t>
  </si>
  <si>
    <t>Ген Домбровски</t>
  </si>
  <si>
    <t>църква</t>
  </si>
  <si>
    <t>П.Ю.Тодоров</t>
  </si>
  <si>
    <t>Чучур</t>
  </si>
  <si>
    <t>фурната</t>
  </si>
  <si>
    <t>к хаджиев</t>
  </si>
  <si>
    <t>Сава Катрафилов</t>
  </si>
  <si>
    <t>Пърчевци</t>
  </si>
  <si>
    <t>Недешковци</t>
  </si>
  <si>
    <t>Промишлин квартал</t>
  </si>
  <si>
    <t>стопански двор</t>
  </si>
  <si>
    <t>ремаркета</t>
  </si>
  <si>
    <t>Юнишибс</t>
  </si>
  <si>
    <t>родопа</t>
  </si>
  <si>
    <t>мандра</t>
  </si>
  <si>
    <t>ЗВД</t>
  </si>
  <si>
    <t>ЗСС</t>
  </si>
  <si>
    <t>сервиз</t>
  </si>
  <si>
    <t>Д.Георгиев</t>
  </si>
  <si>
    <t>ДАП</t>
  </si>
  <si>
    <t>ЗУМП</t>
  </si>
  <si>
    <t>Въчкова</t>
  </si>
  <si>
    <t>гатер</t>
  </si>
  <si>
    <t>БКС</t>
  </si>
  <si>
    <t>Търговия едро</t>
  </si>
  <si>
    <t>РПК</t>
  </si>
  <si>
    <t>ЕРПЕА</t>
  </si>
  <si>
    <t>Тихия кът</t>
  </si>
  <si>
    <t>Перун паметника</t>
  </si>
  <si>
    <t>Общо разположени съдове по видове</t>
  </si>
  <si>
    <t xml:space="preserve">т.1.1  </t>
  </si>
  <si>
    <t xml:space="preserve">т.1.2 </t>
  </si>
  <si>
    <t xml:space="preserve">т.1.3 и т. 2 </t>
  </si>
  <si>
    <t xml:space="preserve">т.3 </t>
  </si>
  <si>
    <t xml:space="preserve">т.4 </t>
  </si>
  <si>
    <t>Брой на обслужване</t>
  </si>
  <si>
    <r>
      <t xml:space="preserve">            "</t>
    </r>
    <r>
      <rPr>
        <b/>
        <sz val="10"/>
        <rFont val="Times New Roman"/>
        <charset val="204"/>
      </rPr>
      <t>Скания"</t>
    </r>
    <r>
      <rPr>
        <sz val="10"/>
        <rFont val="Times New Roman"/>
        <charset val="204"/>
      </rPr>
      <t xml:space="preserve"> –  16 м3          </t>
    </r>
  </si>
  <si>
    <r>
      <t xml:space="preserve">Цена съгласно оферта </t>
    </r>
    <r>
      <rPr>
        <b/>
        <sz val="10"/>
        <rFont val="Times New Roman"/>
        <charset val="204"/>
      </rPr>
      <t>с ДДС</t>
    </r>
  </si>
  <si>
    <r>
      <t xml:space="preserve">             </t>
    </r>
    <r>
      <rPr>
        <b/>
        <sz val="10"/>
        <rFont val="Times New Roman"/>
        <charset val="204"/>
      </rPr>
      <t>“МАН”</t>
    </r>
    <r>
      <rPr>
        <sz val="10"/>
        <rFont val="Times New Roman"/>
        <charset val="204"/>
      </rPr>
      <t xml:space="preserve"> –  4 м3          1 м/см =</t>
    </r>
  </si>
  <si>
    <r>
      <t xml:space="preserve">Цена съгласно оферта </t>
    </r>
    <r>
      <rPr>
        <b/>
        <sz val="10"/>
        <rFont val="Times New Roman"/>
        <charset val="204"/>
      </rPr>
      <t>без ДДС</t>
    </r>
  </si>
  <si>
    <r>
      <t>Автомиячка</t>
    </r>
    <r>
      <rPr>
        <sz val="10"/>
        <rFont val="Times New Roman"/>
        <charset val="204"/>
      </rPr>
      <t xml:space="preserve"> –             1 м/см =</t>
    </r>
  </si>
  <si>
    <r>
      <t>Обслужване депо</t>
    </r>
    <r>
      <rPr>
        <sz val="10"/>
        <rFont val="Times New Roman"/>
        <charset val="204"/>
      </rPr>
      <t xml:space="preserve"> – мониторинг </t>
    </r>
  </si>
  <si>
    <r>
      <t xml:space="preserve">            </t>
    </r>
    <r>
      <rPr>
        <b/>
        <sz val="10"/>
        <rFont val="Times New Roman"/>
        <charset val="204"/>
      </rPr>
      <t xml:space="preserve"> Булдозер</t>
    </r>
    <r>
      <rPr>
        <sz val="10"/>
        <rFont val="Times New Roman"/>
        <charset val="204"/>
      </rPr>
      <t xml:space="preserve">                     1 м/см = </t>
    </r>
  </si>
  <si>
    <t>3-ти март</t>
  </si>
  <si>
    <t>бензиностанции</t>
  </si>
  <si>
    <t>Приложение № 1 към договор за обществена поръчка</t>
  </si>
  <si>
    <t>Изпълнител: “Титан-Клинър” ООД гр. Кърджали</t>
  </si>
  <si>
    <t>Инвеститор: Община Елена</t>
  </si>
  <si>
    <t>Единична цена /лв/</t>
  </si>
  <si>
    <t>За установяване на цената на извършените работи</t>
  </si>
  <si>
    <t>и подлежат на заплащане въз основа на този протокол следният вид работа:</t>
  </si>
  <si>
    <t>Операции</t>
  </si>
  <si>
    <t>Мярка</t>
  </si>
  <si>
    <t>Обем</t>
  </si>
  <si>
    <t>Месечна цена /лв/</t>
  </si>
  <si>
    <t>Н</t>
  </si>
  <si>
    <t>Сметоизвозване на ТБО от специализирани съдове Община Елена</t>
  </si>
  <si>
    <t>м/см</t>
  </si>
  <si>
    <t>Сметоизвозване на други отпадъци Община Елена</t>
  </si>
  <si>
    <t>Почистване на улици и територии за обществено ползване гр. Елена</t>
  </si>
  <si>
    <t>ч/дни</t>
  </si>
  <si>
    <t>Поддържане на зелени площи гр. Елена</t>
  </si>
  <si>
    <t>Снегопочистване на тротоари по улици и площади в гр. Елена</t>
  </si>
  <si>
    <t>В С И Ч К О :</t>
  </si>
  <si>
    <t>20 % ДДС :</t>
  </si>
  <si>
    <t>ВСИЧКО С ДДС :</t>
  </si>
  <si>
    <t>/необлагаеми с ДДС дейности/</t>
  </si>
  <si>
    <t xml:space="preserve">Сметосъбиране на ТБО от специализ. съдове тип "Бобър" </t>
  </si>
  <si>
    <t>бр.обсл</t>
  </si>
  <si>
    <t xml:space="preserve">Сметосъбиране на ТБО от специализ. съдове тип "кофа" </t>
  </si>
  <si>
    <t>Поддържане на депото в гр. Елена местността “Поп Сотиров гроб”</t>
  </si>
  <si>
    <t>ВСИЧКО БЕЗ ДДС :</t>
  </si>
  <si>
    <t>ОБЩО ЗА МЕСЕЦА :</t>
  </si>
  <si>
    <t>Настоящия изготвен на основание ежедневни протоколи.</t>
  </si>
  <si>
    <t>Косене на тревни площи машинно</t>
  </si>
  <si>
    <t>ВЪЗЛОЖИТЕЛ:………………</t>
  </si>
  <si>
    <t>ИЗПЪЛНИТЕЛ:…………….</t>
  </si>
  <si>
    <t>“Титан-Клинър” ООД гр. Кърджали</t>
  </si>
  <si>
    <t xml:space="preserve"> Ст. специалист “КЧ”  /Любомир Камбуров/</t>
  </si>
  <si>
    <t>Оргониз. производство  /Иван Иванов/</t>
  </si>
  <si>
    <t>Сметосъбиране на ТБО от специализ. съдове тип "Бобър" гр. Елена</t>
  </si>
  <si>
    <t>бр обсл</t>
  </si>
  <si>
    <t xml:space="preserve">ПРОТОКОЛ №9     </t>
  </si>
  <si>
    <t>месец</t>
  </si>
  <si>
    <t>сума</t>
  </si>
  <si>
    <t>забележка</t>
  </si>
  <si>
    <t>ПОДДЪРЖАНЕ НА ТРЕВНИ ПЛОЩИ</t>
  </si>
  <si>
    <t>Видове операции</t>
  </si>
  <si>
    <t>мярка</t>
  </si>
  <si>
    <t>общо % МРЗ</t>
  </si>
  <si>
    <t xml:space="preserve">ед.цена % МРЗ </t>
  </si>
  <si>
    <t xml:space="preserve">общо колич </t>
  </si>
  <si>
    <t>повторяемост</t>
  </si>
  <si>
    <t>поз. по ЕТНС</t>
  </si>
  <si>
    <t>9/170</t>
  </si>
  <si>
    <t>9/171</t>
  </si>
  <si>
    <t>9/168</t>
  </si>
  <si>
    <t>Грапене на тревни площи /преди вегитация</t>
  </si>
  <si>
    <t>Грапене на тревни площи /след приключване на сезона</t>
  </si>
  <si>
    <t>Грапене на тревни площи /след коситба</t>
  </si>
  <si>
    <t>Окантяване на тревни бордюри с бел</t>
  </si>
  <si>
    <t>Събиране на окосена трева /І и ІІ коситба/</t>
  </si>
  <si>
    <t>Събиране на окосена трева /ІІІ и ІV коситба/</t>
  </si>
  <si>
    <t>Аериране на тревни площи</t>
  </si>
  <si>
    <t>Поливане на тревни площи с маркуч</t>
  </si>
  <si>
    <t>дка</t>
  </si>
  <si>
    <t xml:space="preserve">ед. колич  </t>
  </si>
  <si>
    <t>ОБЩО</t>
  </si>
  <si>
    <t>Мин.раб.запл. 2008 г.</t>
  </si>
  <si>
    <t>лв.спрямо МРЗ</t>
  </si>
  <si>
    <t>ПОДДЪРЖАНЕ НА ЕДНОГОДИШНИ ЦВЕТЯ ВЪВ ФИГУРИ</t>
  </si>
  <si>
    <t>9/107</t>
  </si>
  <si>
    <t>120/21/1</t>
  </si>
  <si>
    <t>Внасяне допълнителна почва и дълбока обработка</t>
  </si>
  <si>
    <t>Прекопаване преди засаждане</t>
  </si>
  <si>
    <t>Цветно оформяне - сезонни цветя</t>
  </si>
  <si>
    <t>Поливане цветни фигури с маркуч</t>
  </si>
  <si>
    <t>Прашене на цветни фигури с мотика</t>
  </si>
  <si>
    <t>Лятна резидба на цветята</t>
  </si>
  <si>
    <t>м2</t>
  </si>
  <si>
    <t>ІІІ.</t>
  </si>
  <si>
    <t>ПОДДЪРЖАНЕ НА РОЗИ</t>
  </si>
  <si>
    <t>Резитба на рози - есенна</t>
  </si>
  <si>
    <t>Резитба на рози - лятна</t>
  </si>
  <si>
    <t>Окопаване на рози</t>
  </si>
  <si>
    <t>Зазимяване на рози</t>
  </si>
  <si>
    <t>Санитарно пръскане</t>
  </si>
  <si>
    <t>л</t>
  </si>
  <si>
    <t>ПОДДЪРЖАНЕ НА ЖИВИ ПЛЕТОВЕ</t>
  </si>
  <si>
    <t>Окопаване на жив плет</t>
  </si>
  <si>
    <t>Поливане на жив плет</t>
  </si>
  <si>
    <t>Резитба на жив плет за оформяне - машинно</t>
  </si>
  <si>
    <t>10 м2</t>
  </si>
  <si>
    <t>11 м2</t>
  </si>
  <si>
    <t>12 м2</t>
  </si>
  <si>
    <t>ПОДДЪРЖАНЕ НА ДЕКОРАТИВНИ ХРАСТИ  - ЕДИНИЧНО И В ГРУПИ</t>
  </si>
  <si>
    <t>Санитарна резитба на късно цъфтящи храсти</t>
  </si>
  <si>
    <t>Огледна резидба на храсти с много сухи клони и чепове</t>
  </si>
  <si>
    <t>Прекопаване на храсти до 20 см</t>
  </si>
  <si>
    <t>Поливане на декоративни храсти</t>
  </si>
  <si>
    <t>ПОДДЪРЖАНЕ НА ДЪРВЕТА</t>
  </si>
  <si>
    <t>Прекопаване на дървета</t>
  </si>
  <si>
    <t>Повдигане на корони на дървета</t>
  </si>
  <si>
    <t>Почистване на издънки</t>
  </si>
  <si>
    <t>Просветляване на короните на дървета</t>
  </si>
  <si>
    <t>1 бр</t>
  </si>
  <si>
    <t>1бр.дър</t>
  </si>
  <si>
    <t>ПОДДЪРЖАНЕ НА АЛЕИ И ПЛОЩАДКИ</t>
  </si>
  <si>
    <t>Метене</t>
  </si>
  <si>
    <t>Тесане на алеи</t>
  </si>
  <si>
    <t>Събиране на хартии /уборка/</t>
  </si>
  <si>
    <t>10м2</t>
  </si>
  <si>
    <t>Подхранване на рози</t>
  </si>
  <si>
    <t>ІV.</t>
  </si>
  <si>
    <t>V.</t>
  </si>
  <si>
    <t>VІ.</t>
  </si>
  <si>
    <t>VІІ.</t>
  </si>
  <si>
    <t>% за 1 месец</t>
  </si>
  <si>
    <t>Всичко за сезон</t>
  </si>
  <si>
    <t>лв за 1 месец</t>
  </si>
  <si>
    <t>Поддържане на тревни площи</t>
  </si>
  <si>
    <t>Поддържане на едногодишни цветя във фигури</t>
  </si>
  <si>
    <t>Поддържане на рози</t>
  </si>
  <si>
    <t>Поддържане на живи плетова</t>
  </si>
  <si>
    <t>Поддържане на декоративни храсти - единични и в групи</t>
  </si>
  <si>
    <t>Поддържане на дървета</t>
  </si>
  <si>
    <t>Поддържане на алеи и площадки</t>
  </si>
  <si>
    <t>Почистване на улици и територии за обществено ползване с.Беброво</t>
  </si>
  <si>
    <t>Почистване на улици и територии за обществено ползване с.Константин</t>
  </si>
  <si>
    <t>Почистване на улици и територии за обществено ползване с.Майско</t>
  </si>
  <si>
    <t>ДДС</t>
  </si>
  <si>
    <t>общо</t>
  </si>
  <si>
    <t>Средно месечна ст-ст</t>
  </si>
  <si>
    <t>за 1 година</t>
  </si>
  <si>
    <t>% За 6 месеца</t>
  </si>
  <si>
    <t xml:space="preserve">лв </t>
  </si>
  <si>
    <r>
      <t xml:space="preserve">Автометачка               </t>
    </r>
    <r>
      <rPr>
        <sz val="10"/>
        <rFont val="Times New Roman"/>
        <family val="1"/>
        <charset val="204"/>
      </rPr>
      <t xml:space="preserve"> 1 м/см = </t>
    </r>
  </si>
  <si>
    <t>Машинно метене</t>
  </si>
  <si>
    <t>Любомир Камбуров……………….………………….. …..и на Изпълнителя</t>
  </si>
  <si>
    <t>Иван Иванов ………….…..........…………………… ………..след проверка</t>
  </si>
  <si>
    <t xml:space="preserve">ПРОТОКОЛ №8    </t>
  </si>
  <si>
    <t xml:space="preserve">ПРОТОКОЛ №10    </t>
  </si>
  <si>
    <t xml:space="preserve">ПРОТОКОЛ №11    </t>
  </si>
  <si>
    <t xml:space="preserve">ПРОТОКОЛ №12    </t>
  </si>
  <si>
    <t>oт 11.08.2008 г.</t>
  </si>
  <si>
    <t>брой съдове</t>
  </si>
  <si>
    <t>бобър</t>
  </si>
  <si>
    <t>кофи</t>
  </si>
  <si>
    <t>БРОЙ ОБСЛУЖВАНЕ 2 пъти седмично</t>
  </si>
  <si>
    <t>БРОЙ ОБСЛУЖВАНЕ 1 път седмично</t>
  </si>
  <si>
    <t>седмично обслужване</t>
  </si>
  <si>
    <t>анализ</t>
  </si>
  <si>
    <t>Кирилов</t>
  </si>
  <si>
    <t>собственик</t>
  </si>
  <si>
    <t>Поддържане на депото в гр.Елена местността “Поп Сотиров гроб”</t>
  </si>
  <si>
    <t>Цена съгласно оферта</t>
  </si>
  <si>
    <t>НЕОБЛАГАЕМИ С ДДС</t>
  </si>
  <si>
    <t xml:space="preserve">ПРОТОКОЛ №1     </t>
  </si>
  <si>
    <t>към 31.01.2009 г.</t>
  </si>
  <si>
    <t>установихме, че към……………31.01.2009 г.…………………..са извършени</t>
  </si>
  <si>
    <t xml:space="preserve">ПРОТОКОЛ №2    </t>
  </si>
  <si>
    <t>към 28.02.2009 г.</t>
  </si>
  <si>
    <t>установихме, че към……………28.02.2009 г.…………………..са извършени</t>
  </si>
  <si>
    <t xml:space="preserve">ПРОТОКОЛ №3    </t>
  </si>
  <si>
    <t xml:space="preserve">                     Днес, .04.2009 г., подписаните представители на Инвеститора</t>
  </si>
  <si>
    <t>установихме, че към……………31.03.2009 г.…………………..са извършени</t>
  </si>
  <si>
    <t xml:space="preserve">ПРОТОКОЛ №4  </t>
  </si>
  <si>
    <t>към 30.04.2009 г.</t>
  </si>
  <si>
    <t xml:space="preserve">                     Днес, .05.2009 г., подписаните представители на Инвеститора</t>
  </si>
  <si>
    <t>установихме, че към……………30.04.2009 г.…………………..са извършени</t>
  </si>
  <si>
    <t xml:space="preserve">ПРОТОКОЛ №5    </t>
  </si>
  <si>
    <t>към 31.05.2009 г.</t>
  </si>
  <si>
    <t xml:space="preserve">                     Днес, .06.2009 г., подписаните представители на Инвеститора</t>
  </si>
  <si>
    <t>установихме, че към……………31.05.2009 г.…………………..са извършени</t>
  </si>
  <si>
    <t xml:space="preserve">ПРОТОКОЛ №6   </t>
  </si>
  <si>
    <t>към 30.06.2009 г.</t>
  </si>
  <si>
    <t xml:space="preserve">                     Днес, 07.2009 г., подписаните представители на Инвеститора</t>
  </si>
  <si>
    <t>установихме, че към……………30.06.2009 г.…………………..са извършени</t>
  </si>
  <si>
    <t xml:space="preserve">ПРОТОКОЛ №7    </t>
  </si>
  <si>
    <t>от 01,01,09 до 31,12,2009 г</t>
  </si>
  <si>
    <t xml:space="preserve">РЕКАПИТУЛАЦИЯ ЗА ИЗПЛАТЕНИТЕ СРЕДСТВА ЗА СМЕТОСЪБИРАНЕ ЗА 2009 Г.                 </t>
  </si>
  <si>
    <t>месец януари</t>
  </si>
  <si>
    <t>месец февруари</t>
  </si>
  <si>
    <t xml:space="preserve">ОБЩО ЗА 2009 г. </t>
  </si>
  <si>
    <t>месец март</t>
  </si>
  <si>
    <t>месец април</t>
  </si>
  <si>
    <t>месец май</t>
  </si>
  <si>
    <t>месец юни</t>
  </si>
  <si>
    <t>месец юли</t>
  </si>
  <si>
    <t>месец август</t>
  </si>
  <si>
    <t>месец септември</t>
  </si>
  <si>
    <t>месец октомври</t>
  </si>
  <si>
    <t>месец ноември</t>
  </si>
  <si>
    <t>месец декември</t>
  </si>
  <si>
    <t>ОБЩО ЗА ПЕРИОДА 01,01,09 до 31,12,2009 г :</t>
  </si>
  <si>
    <t>2009 г.</t>
  </si>
  <si>
    <t>ЗА ОБСЛУЖВАНЕ НА СЪДОВЕ ЗА ТБО, ИЗПОЛЗВАНИ ОТ ЮРИДИЧЕСКИ ЛИЦА И ЕДНОЛИЧНИ ТЪРГОВЦИ ЗА 2009 Г.</t>
  </si>
  <si>
    <t>ЕЖЕДНЕВЕН КОНСТАТИВЕН ПРОТОКОЛ</t>
  </si>
  <si>
    <t>Днес,</t>
  </si>
  <si>
    <t>/дата/                                     /Трите имена на проверяващия/</t>
  </si>
  <si>
    <t>извърших проверка на извършената работа по дейности и маршрути, както следва:</t>
  </si>
  <si>
    <t>-</t>
  </si>
  <si>
    <t>моточаса</t>
  </si>
  <si>
    <t>3.</t>
  </si>
  <si>
    <t>4.</t>
  </si>
  <si>
    <t>5.</t>
  </si>
  <si>
    <t>човекодни</t>
  </si>
  <si>
    <t>6.</t>
  </si>
  <si>
    <t>по анализ</t>
  </si>
  <si>
    <t>7.</t>
  </si>
  <si>
    <t>8.</t>
  </si>
  <si>
    <t xml:space="preserve"> Ст. специалист “КЧ”  /Л. Камбуров/</t>
  </si>
  <si>
    <t>за 2009 г.</t>
  </si>
  <si>
    <t>към 31.03.2009 г.</t>
  </si>
  <si>
    <t>към 31.07.2009 г.</t>
  </si>
  <si>
    <t xml:space="preserve">                     Днес, 02.08.2009 г., подписаните представители на Инвеститора</t>
  </si>
  <si>
    <t>установихме, че към……………31.07.2009 г.…………………..са извършени</t>
  </si>
  <si>
    <t>към 31.08.2009 г.</t>
  </si>
  <si>
    <t xml:space="preserve">                     Днес, 02.09.2009 г., подписаните представители на Инвеститора</t>
  </si>
  <si>
    <t>установихме, че към……………31.08.2009 г.…………………..са извършени</t>
  </si>
  <si>
    <t>към 30.09.2009 г.</t>
  </si>
  <si>
    <t xml:space="preserve">                     Днес, .10.2009 г., подписаните представители на Инвеститора</t>
  </si>
  <si>
    <t>установихме, че към……………30.09.2009 г.…………………..са извършени</t>
  </si>
  <si>
    <t>към 31.10.2009 г.</t>
  </si>
  <si>
    <t xml:space="preserve">                     Днес, .11.2009 г., подписаните представители на Инвеститора</t>
  </si>
  <si>
    <t>установихме, че към……………31.10.2009 г.…………………..са извършени</t>
  </si>
  <si>
    <t>към 30.11.2009 г.</t>
  </si>
  <si>
    <t xml:space="preserve">                     Днес, .12.2009 г., подписаните представители на Инвеститора</t>
  </si>
  <si>
    <t>установихме, че към……………30.11.2009 г.…………………..са извършени</t>
  </si>
  <si>
    <t>към 31.12.2009 г.</t>
  </si>
  <si>
    <t xml:space="preserve">                     Днес,.2009 г., подписаните представители на Инвеститора</t>
  </si>
  <si>
    <t>установихме, че към……………31.12.2009 г.…………………..са извършени</t>
  </si>
  <si>
    <t>депо</t>
  </si>
  <si>
    <t>без ДДС</t>
  </si>
  <si>
    <t>с ДДС</t>
  </si>
  <si>
    <t>Съгласно дотовор за 60 месеца</t>
  </si>
  <si>
    <t>за 1 месец</t>
  </si>
  <si>
    <t>остатък от 2008 г.</t>
  </si>
  <si>
    <t>остатък от 2009 г.</t>
  </si>
  <si>
    <t>остатък от 2010 г.</t>
  </si>
  <si>
    <t>остатък от 2011 г.</t>
  </si>
  <si>
    <t>остатък от 2012 г.</t>
  </si>
  <si>
    <t>остатък от 2013 г.</t>
  </si>
  <si>
    <t>ОБЛАГАЕМИ С ДДС</t>
  </si>
  <si>
    <t>Фирма изпълнител "Титан Клинър" ООД съгласно договор до 11,08,08 г.</t>
  </si>
  <si>
    <t xml:space="preserve">     в т.ч. съдове за ТБО м.05</t>
  </si>
  <si>
    <t>За миене през 2009 г.</t>
  </si>
  <si>
    <t xml:space="preserve">.01.2009 г. Любомир Александров Камбуров, ст.специалист „КЧ” в община Елена, </t>
  </si>
  <si>
    <t>Всичко за 2009година + цена за измиване на съда</t>
  </si>
  <si>
    <t xml:space="preserve">                     Днес, .02.2009 г., подписаните представители на Инвеститора</t>
  </si>
  <si>
    <t xml:space="preserve">                     Днес, .03.2009 г., подписаните представители на Инвеститора</t>
  </si>
  <si>
    <t>Заповед №РД.02.05-517/11.12.2008 г. на кмета на община Елена</t>
  </si>
</sst>
</file>

<file path=xl/styles.xml><?xml version="1.0" encoding="utf-8"?>
<styleSheet xmlns="http://schemas.openxmlformats.org/spreadsheetml/2006/main">
  <numFmts count="1">
    <numFmt numFmtId="175" formatCode="0.000"/>
  </numFmts>
  <fonts count="17">
    <font>
      <sz val="10"/>
      <name val="Times New Roman"/>
      <charset val="204"/>
    </font>
    <font>
      <sz val="10"/>
      <name val="Times New Roman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sz val="11"/>
      <name val="Times New Roman"/>
      <family val="1"/>
      <charset val="204"/>
    </font>
    <font>
      <sz val="10"/>
      <name val="Arial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253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/>
    <xf numFmtId="0" fontId="4" fillId="0" borderId="5" xfId="0" applyFont="1" applyBorder="1" applyAlignment="1">
      <alignment horizontal="left" wrapText="1"/>
    </xf>
    <xf numFmtId="0" fontId="4" fillId="0" borderId="6" xfId="0" applyFont="1" applyBorder="1"/>
    <xf numFmtId="0" fontId="4" fillId="0" borderId="7" xfId="0" applyFont="1" applyBorder="1"/>
    <xf numFmtId="0" fontId="4" fillId="0" borderId="1" xfId="0" applyFont="1" applyBorder="1" applyAlignment="1">
      <alignment horizontal="left" wrapText="1"/>
    </xf>
    <xf numFmtId="0" fontId="4" fillId="0" borderId="8" xfId="0" applyFont="1" applyBorder="1"/>
    <xf numFmtId="0" fontId="4" fillId="0" borderId="9" xfId="0" applyFont="1" applyBorder="1" applyAlignment="1">
      <alignment horizontal="left" wrapText="1"/>
    </xf>
    <xf numFmtId="0" fontId="4" fillId="0" borderId="10" xfId="0" applyFont="1" applyBorder="1"/>
    <xf numFmtId="0" fontId="4" fillId="0" borderId="11" xfId="0" applyFont="1" applyBorder="1"/>
    <xf numFmtId="0" fontId="4" fillId="0" borderId="0" xfId="0" applyFont="1" applyBorder="1"/>
    <xf numFmtId="0" fontId="4" fillId="0" borderId="0" xfId="0" applyFont="1" applyAlignment="1">
      <alignment horizontal="right"/>
    </xf>
    <xf numFmtId="0" fontId="4" fillId="0" borderId="12" xfId="0" applyFont="1" applyBorder="1" applyAlignment="1"/>
    <xf numFmtId="0" fontId="3" fillId="0" borderId="0" xfId="0" applyFont="1"/>
    <xf numFmtId="0" fontId="4" fillId="0" borderId="13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2" fontId="3" fillId="0" borderId="1" xfId="0" applyNumberFormat="1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5" fillId="2" borderId="0" xfId="0" applyNumberFormat="1" applyFont="1" applyFill="1"/>
    <xf numFmtId="2" fontId="4" fillId="2" borderId="2" xfId="0" applyNumberFormat="1" applyFont="1" applyFill="1" applyBorder="1" applyAlignment="1">
      <alignment vertical="center" wrapText="1"/>
    </xf>
    <xf numFmtId="2" fontId="4" fillId="2" borderId="8" xfId="0" applyNumberFormat="1" applyFont="1" applyFill="1" applyBorder="1" applyAlignment="1">
      <alignment vertical="center" wrapText="1"/>
    </xf>
    <xf numFmtId="2" fontId="4" fillId="2" borderId="14" xfId="0" applyNumberFormat="1" applyFont="1" applyFill="1" applyBorder="1" applyAlignment="1">
      <alignment vertical="center" wrapText="1"/>
    </xf>
    <xf numFmtId="2" fontId="4" fillId="2" borderId="10" xfId="0" applyNumberFormat="1" applyFont="1" applyFill="1" applyBorder="1" applyAlignment="1">
      <alignment vertical="center" wrapText="1"/>
    </xf>
    <xf numFmtId="2" fontId="4" fillId="2" borderId="10" xfId="0" applyNumberFormat="1" applyFont="1" applyFill="1" applyBorder="1" applyAlignment="1">
      <alignment wrapText="1"/>
    </xf>
    <xf numFmtId="0" fontId="4" fillId="3" borderId="14" xfId="0" applyFont="1" applyFill="1" applyBorder="1"/>
    <xf numFmtId="0" fontId="4" fillId="3" borderId="15" xfId="0" applyFont="1" applyFill="1" applyBorder="1"/>
    <xf numFmtId="0" fontId="4" fillId="3" borderId="8" xfId="0" applyFont="1" applyFill="1" applyBorder="1"/>
    <xf numFmtId="0" fontId="4" fillId="3" borderId="10" xfId="0" applyFont="1" applyFill="1" applyBorder="1"/>
    <xf numFmtId="0" fontId="4" fillId="3" borderId="10" xfId="0" applyFont="1" applyFill="1" applyBorder="1" applyAlignment="1"/>
    <xf numFmtId="2" fontId="6" fillId="2" borderId="8" xfId="0" applyNumberFormat="1" applyFont="1" applyFill="1" applyBorder="1" applyAlignment="1"/>
    <xf numFmtId="2" fontId="3" fillId="2" borderId="8" xfId="0" applyNumberFormat="1" applyFont="1" applyFill="1" applyBorder="1" applyAlignment="1"/>
    <xf numFmtId="2" fontId="5" fillId="2" borderId="8" xfId="0" applyNumberFormat="1" applyFont="1" applyFill="1" applyBorder="1" applyAlignment="1"/>
    <xf numFmtId="2" fontId="5" fillId="0" borderId="1" xfId="0" applyNumberFormat="1" applyFont="1" applyBorder="1"/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2" fontId="0" fillId="3" borderId="8" xfId="0" applyNumberFormat="1" applyFill="1" applyBorder="1" applyAlignment="1"/>
    <xf numFmtId="2" fontId="3" fillId="3" borderId="8" xfId="0" applyNumberFormat="1" applyFont="1" applyFill="1" applyBorder="1" applyAlignment="1"/>
    <xf numFmtId="0" fontId="3" fillId="3" borderId="8" xfId="0" applyFont="1" applyFill="1" applyBorder="1" applyAlignment="1"/>
    <xf numFmtId="0" fontId="6" fillId="2" borderId="8" xfId="0" applyFont="1" applyFill="1" applyBorder="1" applyAlignment="1"/>
    <xf numFmtId="1" fontId="3" fillId="3" borderId="8" xfId="0" applyNumberFormat="1" applyFont="1" applyFill="1" applyBorder="1" applyAlignment="1"/>
    <xf numFmtId="0" fontId="5" fillId="0" borderId="0" xfId="0" applyFont="1"/>
    <xf numFmtId="0" fontId="0" fillId="0" borderId="1" xfId="0" applyBorder="1" applyAlignment="1"/>
    <xf numFmtId="0" fontId="6" fillId="0" borderId="1" xfId="0" applyFont="1" applyBorder="1" applyAlignmen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/>
    <xf numFmtId="2" fontId="6" fillId="0" borderId="0" xfId="0" applyNumberFormat="1" applyFont="1" applyFill="1" applyBorder="1" applyAlignment="1"/>
    <xf numFmtId="2" fontId="0" fillId="3" borderId="1" xfId="0" applyNumberFormat="1" applyFill="1" applyBorder="1" applyAlignment="1"/>
    <xf numFmtId="2" fontId="6" fillId="2" borderId="1" xfId="0" applyNumberFormat="1" applyFont="1" applyFill="1" applyBorder="1" applyAlignment="1"/>
    <xf numFmtId="0" fontId="0" fillId="0" borderId="0" xfId="0" applyBorder="1"/>
    <xf numFmtId="2" fontId="4" fillId="2" borderId="0" xfId="0" applyNumberFormat="1" applyFont="1" applyFill="1" applyAlignment="1">
      <alignment horizontal="righ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2" fontId="4" fillId="2" borderId="17" xfId="0" applyNumberFormat="1" applyFont="1" applyFill="1" applyBorder="1" applyAlignment="1">
      <alignment vertical="center" wrapText="1"/>
    </xf>
    <xf numFmtId="0" fontId="4" fillId="0" borderId="18" xfId="0" applyFont="1" applyBorder="1"/>
    <xf numFmtId="0" fontId="4" fillId="0" borderId="19" xfId="0" applyFont="1" applyBorder="1"/>
    <xf numFmtId="2" fontId="4" fillId="2" borderId="1" xfId="0" applyNumberFormat="1" applyFont="1" applyFill="1" applyBorder="1" applyAlignment="1">
      <alignment vertical="center" wrapText="1"/>
    </xf>
    <xf numFmtId="2" fontId="4" fillId="2" borderId="9" xfId="0" applyNumberFormat="1" applyFont="1" applyFill="1" applyBorder="1" applyAlignment="1">
      <alignment vertical="center" wrapText="1"/>
    </xf>
    <xf numFmtId="2" fontId="4" fillId="2" borderId="16" xfId="0" applyNumberFormat="1" applyFont="1" applyFill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3" borderId="14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5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4" fillId="0" borderId="20" xfId="0" applyFont="1" applyBorder="1" applyAlignment="1">
      <alignment vertical="center" wrapText="1"/>
    </xf>
    <xf numFmtId="0" fontId="4" fillId="0" borderId="20" xfId="0" applyFont="1" applyBorder="1" applyAlignment="1"/>
    <xf numFmtId="0" fontId="4" fillId="0" borderId="20" xfId="0" applyFont="1" applyBorder="1"/>
    <xf numFmtId="0" fontId="1" fillId="0" borderId="0" xfId="0" applyFont="1"/>
    <xf numFmtId="2" fontId="1" fillId="3" borderId="0" xfId="0" applyNumberFormat="1" applyFont="1" applyFill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Fill="1"/>
    <xf numFmtId="0" fontId="9" fillId="0" borderId="8" xfId="0" applyFont="1" applyBorder="1" applyAlignment="1">
      <alignment horizontal="right"/>
    </xf>
    <xf numFmtId="2" fontId="9" fillId="2" borderId="2" xfId="0" applyNumberFormat="1" applyFont="1" applyFill="1" applyBorder="1"/>
    <xf numFmtId="0" fontId="9" fillId="0" borderId="2" xfId="0" applyFont="1" applyBorder="1"/>
    <xf numFmtId="2" fontId="9" fillId="0" borderId="2" xfId="0" applyNumberFormat="1" applyFont="1" applyBorder="1"/>
    <xf numFmtId="0" fontId="9" fillId="0" borderId="2" xfId="0" applyFont="1" applyBorder="1" applyAlignment="1">
      <alignment horizontal="right"/>
    </xf>
    <xf numFmtId="2" fontId="9" fillId="2" borderId="3" xfId="0" applyNumberFormat="1" applyFont="1" applyFill="1" applyBorder="1"/>
    <xf numFmtId="0" fontId="9" fillId="0" borderId="0" xfId="0" applyFont="1" applyAlignment="1">
      <alignment horizontal="right"/>
    </xf>
    <xf numFmtId="0" fontId="9" fillId="0" borderId="8" xfId="0" applyFont="1" applyBorder="1"/>
    <xf numFmtId="0" fontId="9" fillId="0" borderId="3" xfId="0" applyFont="1" applyBorder="1"/>
    <xf numFmtId="0" fontId="9" fillId="2" borderId="2" xfId="0" applyFont="1" applyFill="1" applyBorder="1"/>
    <xf numFmtId="1" fontId="9" fillId="2" borderId="2" xfId="0" applyNumberFormat="1" applyFont="1" applyFill="1" applyBorder="1"/>
    <xf numFmtId="10" fontId="9" fillId="3" borderId="2" xfId="0" applyNumberFormat="1" applyFont="1" applyFill="1" applyBorder="1"/>
    <xf numFmtId="2" fontId="9" fillId="2" borderId="2" xfId="0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8" fillId="0" borderId="0" xfId="0" applyFont="1" applyFill="1"/>
    <xf numFmtId="0" fontId="9" fillId="0" borderId="8" xfId="0" applyFont="1" applyFill="1" applyBorder="1" applyAlignment="1">
      <alignment horizontal="right"/>
    </xf>
    <xf numFmtId="0" fontId="9" fillId="4" borderId="8" xfId="0" applyFont="1" applyFill="1" applyBorder="1" applyAlignment="1">
      <alignment horizontal="right"/>
    </xf>
    <xf numFmtId="175" fontId="9" fillId="2" borderId="3" xfId="0" applyNumberFormat="1" applyFont="1" applyFill="1" applyBorder="1"/>
    <xf numFmtId="0" fontId="8" fillId="0" borderId="8" xfId="0" applyFont="1" applyBorder="1" applyAlignment="1">
      <alignment horizontal="right"/>
    </xf>
    <xf numFmtId="2" fontId="9" fillId="0" borderId="0" xfId="0" applyNumberFormat="1" applyFont="1"/>
    <xf numFmtId="2" fontId="9" fillId="0" borderId="3" xfId="0" applyNumberFormat="1" applyFont="1" applyBorder="1"/>
    <xf numFmtId="0" fontId="9" fillId="3" borderId="2" xfId="0" applyFont="1" applyFill="1" applyBorder="1"/>
    <xf numFmtId="2" fontId="9" fillId="2" borderId="3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right"/>
    </xf>
    <xf numFmtId="10" fontId="9" fillId="0" borderId="0" xfId="0" applyNumberFormat="1" applyFont="1" applyFill="1" applyBorder="1"/>
    <xf numFmtId="0" fontId="9" fillId="0" borderId="0" xfId="0" applyFont="1" applyBorder="1"/>
    <xf numFmtId="2" fontId="9" fillId="3" borderId="0" xfId="0" applyNumberFormat="1" applyFont="1" applyFill="1"/>
    <xf numFmtId="0" fontId="9" fillId="2" borderId="0" xfId="0" applyFont="1" applyFill="1"/>
    <xf numFmtId="0" fontId="8" fillId="0" borderId="0" xfId="0" applyFont="1"/>
    <xf numFmtId="0" fontId="0" fillId="2" borderId="1" xfId="0" applyFill="1" applyBorder="1"/>
    <xf numFmtId="0" fontId="4" fillId="0" borderId="17" xfId="0" applyFont="1" applyBorder="1"/>
    <xf numFmtId="0" fontId="3" fillId="0" borderId="0" xfId="1" applyFont="1"/>
    <xf numFmtId="0" fontId="4" fillId="0" borderId="0" xfId="1" applyFont="1"/>
    <xf numFmtId="2" fontId="3" fillId="0" borderId="0" xfId="0" applyNumberFormat="1" applyFont="1"/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0" xfId="1" applyFont="1" applyAlignment="1">
      <alignment horizontal="right"/>
    </xf>
    <xf numFmtId="2" fontId="3" fillId="0" borderId="1" xfId="1" applyNumberFormat="1" applyFont="1" applyBorder="1"/>
    <xf numFmtId="0" fontId="13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2" fontId="3" fillId="0" borderId="0" xfId="1" applyNumberFormat="1" applyFont="1"/>
    <xf numFmtId="10" fontId="3" fillId="0" borderId="0" xfId="0" applyNumberFormat="1" applyFont="1" applyFill="1" applyBorder="1"/>
    <xf numFmtId="0" fontId="5" fillId="0" borderId="0" xfId="1" applyFont="1"/>
    <xf numFmtId="0" fontId="6" fillId="0" borderId="0" xfId="1" applyFont="1"/>
    <xf numFmtId="0" fontId="3" fillId="5" borderId="0" xfId="0" applyFont="1" applyFill="1"/>
    <xf numFmtId="0" fontId="3" fillId="0" borderId="0" xfId="0" applyFont="1" applyBorder="1" applyAlignment="1"/>
    <xf numFmtId="0" fontId="3" fillId="0" borderId="21" xfId="0" applyFont="1" applyBorder="1"/>
    <xf numFmtId="0" fontId="3" fillId="0" borderId="8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2" fontId="3" fillId="0" borderId="3" xfId="0" applyNumberFormat="1" applyFont="1" applyBorder="1"/>
    <xf numFmtId="0" fontId="6" fillId="0" borderId="8" xfId="0" applyFont="1" applyBorder="1"/>
    <xf numFmtId="0" fontId="6" fillId="0" borderId="2" xfId="0" applyFont="1" applyBorder="1"/>
    <xf numFmtId="0" fontId="15" fillId="0" borderId="1" xfId="1" applyFont="1" applyBorder="1"/>
    <xf numFmtId="2" fontId="3" fillId="0" borderId="0" xfId="0" applyNumberFormat="1" applyFont="1" applyBorder="1"/>
    <xf numFmtId="10" fontId="3" fillId="0" borderId="0" xfId="0" applyNumberFormat="1" applyFont="1" applyBorder="1"/>
    <xf numFmtId="0" fontId="3" fillId="0" borderId="0" xfId="1" applyFont="1" applyBorder="1"/>
    <xf numFmtId="0" fontId="6" fillId="0" borderId="8" xfId="0" applyFont="1" applyBorder="1" applyAlignment="1">
      <alignment horizontal="left"/>
    </xf>
    <xf numFmtId="0" fontId="14" fillId="0" borderId="1" xfId="1" applyFont="1" applyBorder="1" applyAlignment="1">
      <alignment horizontal="center"/>
    </xf>
    <xf numFmtId="0" fontId="6" fillId="0" borderId="8" xfId="0" applyFont="1" applyBorder="1" applyAlignment="1"/>
    <xf numFmtId="0" fontId="6" fillId="0" borderId="16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/>
    <xf numFmtId="0" fontId="15" fillId="0" borderId="1" xfId="0" applyFont="1" applyBorder="1"/>
    <xf numFmtId="2" fontId="6" fillId="2" borderId="1" xfId="0" applyNumberFormat="1" applyFont="1" applyFill="1" applyBorder="1"/>
    <xf numFmtId="0" fontId="6" fillId="0" borderId="1" xfId="1" applyFont="1" applyBorder="1"/>
    <xf numFmtId="10" fontId="3" fillId="0" borderId="1" xfId="0" applyNumberFormat="1" applyFont="1" applyBorder="1"/>
    <xf numFmtId="0" fontId="0" fillId="3" borderId="1" xfId="0" applyFill="1" applyBorder="1" applyAlignment="1">
      <alignment horizontal="center"/>
    </xf>
    <xf numFmtId="2" fontId="14" fillId="0" borderId="0" xfId="0" applyNumberFormat="1" applyFont="1" applyBorder="1"/>
    <xf numFmtId="0" fontId="3" fillId="0" borderId="1" xfId="0" applyFont="1" applyBorder="1" applyAlignment="1">
      <alignment horizontal="left"/>
    </xf>
    <xf numFmtId="0" fontId="14" fillId="0" borderId="1" xfId="0" applyFont="1" applyBorder="1"/>
    <xf numFmtId="0" fontId="0" fillId="0" borderId="0" xfId="0" applyFill="1"/>
    <xf numFmtId="2" fontId="0" fillId="0" borderId="0" xfId="0" applyNumberForma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ill="1" applyBorder="1"/>
    <xf numFmtId="0" fontId="6" fillId="0" borderId="1" xfId="0" applyFont="1" applyFill="1" applyBorder="1"/>
    <xf numFmtId="2" fontId="3" fillId="0" borderId="1" xfId="0" applyNumberFormat="1" applyFont="1" applyFill="1" applyBorder="1"/>
    <xf numFmtId="0" fontId="3" fillId="0" borderId="1" xfId="0" applyFont="1" applyFill="1" applyBorder="1"/>
    <xf numFmtId="2" fontId="6" fillId="0" borderId="1" xfId="0" applyNumberFormat="1" applyFont="1" applyFill="1" applyBorder="1"/>
    <xf numFmtId="0" fontId="7" fillId="0" borderId="1" xfId="0" applyFont="1" applyFill="1" applyBorder="1"/>
    <xf numFmtId="0" fontId="0" fillId="0" borderId="8" xfId="0" applyFill="1" applyBorder="1" applyAlignment="1">
      <alignment horizontal="center" vertical="center" wrapText="1"/>
    </xf>
    <xf numFmtId="2" fontId="3" fillId="0" borderId="8" xfId="0" applyNumberFormat="1" applyFont="1" applyFill="1" applyBorder="1"/>
    <xf numFmtId="2" fontId="6" fillId="0" borderId="8" xfId="0" applyNumberFormat="1" applyFont="1" applyFill="1" applyBorder="1"/>
    <xf numFmtId="0" fontId="5" fillId="0" borderId="0" xfId="0" applyFont="1" applyFill="1" applyAlignment="1">
      <alignment horizontal="right"/>
    </xf>
    <xf numFmtId="2" fontId="6" fillId="0" borderId="13" xfId="0" applyNumberFormat="1" applyFont="1" applyFill="1" applyBorder="1"/>
    <xf numFmtId="0" fontId="10" fillId="0" borderId="0" xfId="0" applyFont="1"/>
    <xf numFmtId="0" fontId="14" fillId="0" borderId="0" xfId="0" applyFont="1" applyAlignment="1">
      <alignment horizontal="left" indent="5"/>
    </xf>
    <xf numFmtId="0" fontId="3" fillId="0" borderId="0" xfId="1" applyFont="1" applyBorder="1" applyAlignment="1">
      <alignment horizontal="center"/>
    </xf>
    <xf numFmtId="0" fontId="10" fillId="0" borderId="0" xfId="0" applyFont="1" applyBorder="1"/>
    <xf numFmtId="0" fontId="0" fillId="0" borderId="19" xfId="0" applyBorder="1"/>
    <xf numFmtId="2" fontId="16" fillId="0" borderId="3" xfId="0" applyNumberFormat="1" applyFont="1" applyBorder="1"/>
    <xf numFmtId="0" fontId="3" fillId="4" borderId="0" xfId="0" applyFont="1" applyFill="1"/>
    <xf numFmtId="0" fontId="10" fillId="4" borderId="0" xfId="0" applyFont="1" applyFill="1"/>
    <xf numFmtId="2" fontId="10" fillId="4" borderId="0" xfId="0" applyNumberFormat="1" applyFont="1" applyFill="1"/>
    <xf numFmtId="0" fontId="10" fillId="6" borderId="0" xfId="0" applyFont="1" applyFill="1"/>
    <xf numFmtId="2" fontId="10" fillId="6" borderId="0" xfId="0" applyNumberFormat="1" applyFont="1" applyFill="1"/>
    <xf numFmtId="0" fontId="3" fillId="6" borderId="0" xfId="0" applyFont="1" applyFill="1"/>
    <xf numFmtId="0" fontId="5" fillId="0" borderId="0" xfId="0" applyFont="1" applyFill="1" applyBorder="1"/>
    <xf numFmtId="2" fontId="0" fillId="0" borderId="0" xfId="0" applyNumberFormat="1"/>
    <xf numFmtId="0" fontId="3" fillId="0" borderId="0" xfId="0" applyFont="1" applyFill="1"/>
    <xf numFmtId="0" fontId="3" fillId="0" borderId="1" xfId="0" applyFont="1" applyBorder="1" applyAlignment="1">
      <alignment horizontal="right"/>
    </xf>
    <xf numFmtId="2" fontId="6" fillId="0" borderId="1" xfId="0" applyNumberFormat="1" applyFont="1" applyBorder="1"/>
    <xf numFmtId="2" fontId="3" fillId="0" borderId="3" xfId="0" applyNumberFormat="1" applyFont="1" applyBorder="1" applyAlignment="1">
      <alignment horizontal="right"/>
    </xf>
    <xf numFmtId="0" fontId="14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1" xfId="0" applyFont="1" applyFill="1" applyBorder="1"/>
    <xf numFmtId="2" fontId="3" fillId="2" borderId="0" xfId="0" applyNumberFormat="1" applyFont="1" applyFill="1"/>
    <xf numFmtId="0" fontId="3" fillId="3" borderId="1" xfId="0" applyFont="1" applyFill="1" applyBorder="1"/>
    <xf numFmtId="0" fontId="3" fillId="3" borderId="1" xfId="0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0" fillId="2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0" xfId="1" applyFont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4"/>
  <sheetViews>
    <sheetView view="pageBreakPreview" zoomScaleNormal="100" workbookViewId="0">
      <pane ySplit="3" topLeftCell="A103" activePane="bottomLeft" state="frozen"/>
      <selection pane="bottomLeft" activeCell="D125" sqref="D125"/>
    </sheetView>
  </sheetViews>
  <sheetFormatPr defaultRowHeight="12.75"/>
  <cols>
    <col min="1" max="1" width="6" style="25" customWidth="1"/>
    <col min="2" max="2" width="20.1640625" customWidth="1"/>
    <col min="3" max="3" width="20" customWidth="1"/>
    <col min="4" max="4" width="26" customWidth="1"/>
    <col min="5" max="10" width="9.1640625" style="25" customWidth="1"/>
  </cols>
  <sheetData>
    <row r="1" spans="1:10">
      <c r="E1" s="161"/>
      <c r="F1" s="162"/>
      <c r="G1" s="162" t="s">
        <v>415</v>
      </c>
      <c r="H1" s="162"/>
      <c r="I1" s="162"/>
      <c r="J1" s="163"/>
    </row>
    <row r="2" spans="1:10">
      <c r="E2" s="45" t="s">
        <v>184</v>
      </c>
      <c r="F2" s="45" t="s">
        <v>185</v>
      </c>
      <c r="G2" s="45" t="s">
        <v>184</v>
      </c>
      <c r="H2" s="45" t="s">
        <v>185</v>
      </c>
      <c r="I2" s="45" t="s">
        <v>184</v>
      </c>
      <c r="J2" s="45" t="s">
        <v>185</v>
      </c>
    </row>
    <row r="3" spans="1:10" ht="25.5">
      <c r="A3" s="42" t="s">
        <v>108</v>
      </c>
      <c r="B3" s="42" t="s">
        <v>110</v>
      </c>
      <c r="C3" s="42" t="s">
        <v>109</v>
      </c>
      <c r="D3" s="42" t="s">
        <v>111</v>
      </c>
      <c r="E3" s="42">
        <v>1.1000000000000001</v>
      </c>
      <c r="F3" s="42">
        <v>1.1000000000000001</v>
      </c>
      <c r="G3" s="42">
        <v>0.24</v>
      </c>
      <c r="H3" s="42">
        <v>0.24</v>
      </c>
      <c r="I3" s="42">
        <v>0.1</v>
      </c>
      <c r="J3" s="42">
        <v>0.1</v>
      </c>
    </row>
    <row r="4" spans="1:10">
      <c r="A4" s="45">
        <v>1</v>
      </c>
      <c r="B4" s="22" t="s">
        <v>113</v>
      </c>
      <c r="C4" s="22" t="s">
        <v>112</v>
      </c>
      <c r="D4" s="22" t="s">
        <v>114</v>
      </c>
      <c r="E4" s="45"/>
      <c r="F4" s="45"/>
      <c r="G4" s="45">
        <v>79</v>
      </c>
      <c r="H4" s="45"/>
      <c r="I4" s="45"/>
      <c r="J4" s="45"/>
    </row>
    <row r="5" spans="1:10">
      <c r="A5" s="45">
        <v>2</v>
      </c>
      <c r="B5" s="22"/>
      <c r="C5" s="22"/>
      <c r="D5" s="22" t="s">
        <v>115</v>
      </c>
      <c r="E5" s="45"/>
      <c r="F5" s="45"/>
      <c r="G5" s="45">
        <v>19</v>
      </c>
      <c r="H5" s="45"/>
      <c r="I5" s="45"/>
      <c r="J5" s="45"/>
    </row>
    <row r="6" spans="1:10">
      <c r="A6" s="45">
        <v>3</v>
      </c>
      <c r="B6" s="22"/>
      <c r="C6" s="22"/>
      <c r="D6" s="22" t="s">
        <v>116</v>
      </c>
      <c r="E6" s="45"/>
      <c r="F6" s="45"/>
      <c r="G6" s="45">
        <v>16</v>
      </c>
      <c r="H6" s="45"/>
      <c r="I6" s="45"/>
      <c r="J6" s="45"/>
    </row>
    <row r="7" spans="1:10">
      <c r="A7" s="45">
        <v>4</v>
      </c>
      <c r="B7" s="22"/>
      <c r="C7" s="22"/>
      <c r="D7" s="22" t="s">
        <v>117</v>
      </c>
      <c r="E7" s="45"/>
      <c r="F7" s="45"/>
      <c r="G7" s="45">
        <v>5</v>
      </c>
      <c r="H7" s="45"/>
      <c r="I7" s="45"/>
      <c r="J7" s="45"/>
    </row>
    <row r="8" spans="1:10">
      <c r="A8" s="45">
        <v>5</v>
      </c>
      <c r="B8" s="22"/>
      <c r="C8" s="22"/>
      <c r="D8" s="22" t="s">
        <v>118</v>
      </c>
      <c r="E8" s="45"/>
      <c r="F8" s="45">
        <v>5</v>
      </c>
      <c r="G8" s="45"/>
      <c r="H8" s="45">
        <v>14</v>
      </c>
      <c r="I8" s="45"/>
      <c r="J8" s="45"/>
    </row>
    <row r="9" spans="1:10">
      <c r="A9" s="45">
        <v>6</v>
      </c>
      <c r="B9" s="22"/>
      <c r="C9" s="22"/>
      <c r="D9" s="22" t="s">
        <v>119</v>
      </c>
      <c r="E9" s="45"/>
      <c r="F9" s="45"/>
      <c r="G9" s="45"/>
      <c r="H9" s="45"/>
      <c r="I9" s="45"/>
      <c r="J9" s="45"/>
    </row>
    <row r="10" spans="1:10">
      <c r="A10" s="45"/>
      <c r="B10" s="22"/>
      <c r="C10" s="22"/>
      <c r="D10" s="22" t="s">
        <v>414</v>
      </c>
      <c r="E10" s="45">
        <v>2</v>
      </c>
      <c r="F10" s="45">
        <v>3</v>
      </c>
      <c r="G10" s="45"/>
      <c r="H10" s="45"/>
      <c r="I10" s="45"/>
      <c r="J10" s="45"/>
    </row>
    <row r="11" spans="1:10">
      <c r="A11" s="45">
        <v>7</v>
      </c>
      <c r="B11" s="22"/>
      <c r="C11" s="22"/>
      <c r="D11" s="22" t="s">
        <v>120</v>
      </c>
      <c r="E11" s="45"/>
      <c r="F11" s="45"/>
      <c r="G11" s="45"/>
      <c r="H11" s="45"/>
      <c r="I11" s="45"/>
      <c r="J11" s="45"/>
    </row>
    <row r="12" spans="1:10">
      <c r="A12" s="45">
        <v>8</v>
      </c>
      <c r="B12" s="22"/>
      <c r="C12" s="22"/>
      <c r="D12" s="22" t="s">
        <v>121</v>
      </c>
      <c r="E12" s="45"/>
      <c r="F12" s="45"/>
      <c r="G12" s="45"/>
      <c r="H12" s="45"/>
      <c r="I12" s="45"/>
      <c r="J12" s="45"/>
    </row>
    <row r="13" spans="1:10">
      <c r="A13" s="45">
        <v>9</v>
      </c>
      <c r="B13" s="22"/>
      <c r="C13" s="22"/>
      <c r="D13" s="22" t="s">
        <v>122</v>
      </c>
      <c r="E13" s="45"/>
      <c r="F13" s="45"/>
      <c r="G13" s="45"/>
      <c r="H13" s="45"/>
      <c r="I13" s="45"/>
      <c r="J13" s="45"/>
    </row>
    <row r="14" spans="1:10">
      <c r="A14" s="45">
        <v>10</v>
      </c>
      <c r="B14" s="22"/>
      <c r="C14" s="22"/>
      <c r="D14" s="22" t="s">
        <v>198</v>
      </c>
      <c r="E14" s="45"/>
      <c r="F14" s="45"/>
      <c r="G14" s="45"/>
      <c r="H14" s="45"/>
      <c r="I14" s="45"/>
      <c r="J14" s="45"/>
    </row>
    <row r="15" spans="1:10">
      <c r="A15" s="45">
        <v>12</v>
      </c>
      <c r="B15" s="22"/>
      <c r="C15" s="22"/>
      <c r="D15" s="22" t="s">
        <v>123</v>
      </c>
      <c r="E15" s="45"/>
      <c r="F15" s="45"/>
      <c r="G15" s="45"/>
      <c r="H15" s="45"/>
      <c r="I15" s="45"/>
      <c r="J15" s="45"/>
    </row>
    <row r="16" spans="1:10">
      <c r="A16" s="45">
        <v>13</v>
      </c>
      <c r="B16" s="22"/>
      <c r="C16" s="22"/>
      <c r="D16" s="22" t="s">
        <v>124</v>
      </c>
      <c r="E16" s="45"/>
      <c r="F16" s="45"/>
      <c r="G16" s="45"/>
      <c r="H16" s="45"/>
      <c r="I16" s="45"/>
      <c r="J16" s="45"/>
    </row>
    <row r="17" spans="1:10">
      <c r="A17" s="45">
        <v>14</v>
      </c>
      <c r="B17" s="22"/>
      <c r="C17" s="22"/>
      <c r="D17" s="22" t="s">
        <v>125</v>
      </c>
      <c r="E17" s="45"/>
      <c r="F17" s="45"/>
      <c r="G17" s="45"/>
      <c r="H17" s="45"/>
      <c r="I17" s="45"/>
      <c r="J17" s="45"/>
    </row>
    <row r="18" spans="1:10">
      <c r="A18" s="45">
        <v>15</v>
      </c>
      <c r="B18" s="22"/>
      <c r="C18" s="22"/>
      <c r="D18" s="22" t="s">
        <v>199</v>
      </c>
      <c r="E18" s="45"/>
      <c r="F18" s="45"/>
      <c r="G18" s="45"/>
      <c r="H18" s="45"/>
      <c r="I18" s="45"/>
      <c r="J18" s="45"/>
    </row>
    <row r="19" spans="1:10">
      <c r="A19" s="45">
        <v>16</v>
      </c>
      <c r="B19" s="22"/>
      <c r="C19" s="22"/>
      <c r="D19" s="22" t="s">
        <v>222</v>
      </c>
      <c r="E19" s="45"/>
      <c r="F19" s="45"/>
      <c r="G19" s="45"/>
      <c r="H19" s="45"/>
      <c r="I19" s="45"/>
      <c r="J19" s="45"/>
    </row>
    <row r="20" spans="1:10">
      <c r="A20" s="45">
        <v>17</v>
      </c>
      <c r="B20" s="22"/>
      <c r="C20" s="22"/>
      <c r="D20" s="123" t="s">
        <v>223</v>
      </c>
      <c r="E20" s="45"/>
      <c r="F20" s="45"/>
      <c r="G20" s="45"/>
      <c r="H20" s="45"/>
      <c r="I20" s="45"/>
      <c r="J20" s="45"/>
    </row>
    <row r="21" spans="1:10">
      <c r="A21" s="45">
        <v>18</v>
      </c>
      <c r="B21" s="22"/>
      <c r="C21" s="22"/>
      <c r="D21" s="22" t="s">
        <v>126</v>
      </c>
      <c r="E21" s="45"/>
      <c r="F21" s="45"/>
      <c r="G21" s="45"/>
      <c r="H21" s="45"/>
      <c r="I21" s="45"/>
      <c r="J21" s="45"/>
    </row>
    <row r="22" spans="1:10">
      <c r="A22" s="45">
        <v>19</v>
      </c>
      <c r="B22" s="22"/>
      <c r="C22" s="22"/>
      <c r="D22" s="123" t="s">
        <v>127</v>
      </c>
      <c r="E22" s="45"/>
      <c r="F22" s="45"/>
      <c r="G22" s="45"/>
      <c r="H22" s="45"/>
      <c r="I22" s="45"/>
      <c r="J22" s="45"/>
    </row>
    <row r="23" spans="1:10">
      <c r="A23" s="45">
        <v>20</v>
      </c>
      <c r="B23" s="22"/>
      <c r="C23" s="22"/>
      <c r="D23" s="22" t="s">
        <v>128</v>
      </c>
      <c r="E23" s="45"/>
      <c r="F23" s="45"/>
      <c r="G23" s="45"/>
      <c r="H23" s="45"/>
      <c r="I23" s="45"/>
      <c r="J23" s="45"/>
    </row>
    <row r="24" spans="1:10">
      <c r="A24" s="45">
        <v>21</v>
      </c>
      <c r="B24" s="22"/>
      <c r="C24" s="22"/>
      <c r="D24" s="22" t="s">
        <v>224</v>
      </c>
      <c r="E24" s="45"/>
      <c r="F24" s="45"/>
      <c r="G24" s="45"/>
      <c r="H24" s="45"/>
      <c r="I24" s="45"/>
      <c r="J24" s="45"/>
    </row>
    <row r="25" spans="1:10">
      <c r="A25" s="45">
        <v>22</v>
      </c>
      <c r="B25" s="22"/>
      <c r="C25" s="22"/>
      <c r="D25" s="22" t="s">
        <v>225</v>
      </c>
      <c r="E25" s="45"/>
      <c r="F25" s="45"/>
      <c r="G25" s="45"/>
      <c r="H25" s="45"/>
      <c r="I25" s="45"/>
      <c r="J25" s="45"/>
    </row>
    <row r="26" spans="1:10">
      <c r="A26" s="45">
        <v>23</v>
      </c>
      <c r="B26" s="22"/>
      <c r="C26" s="22"/>
      <c r="D26" s="22" t="s">
        <v>186</v>
      </c>
      <c r="E26" s="45"/>
      <c r="F26" s="45"/>
      <c r="G26" s="45"/>
      <c r="H26" s="45"/>
      <c r="I26" s="45"/>
      <c r="J26" s="45"/>
    </row>
    <row r="27" spans="1:10">
      <c r="A27" s="45">
        <v>24</v>
      </c>
      <c r="B27" s="22"/>
      <c r="C27" s="22"/>
      <c r="D27" s="22" t="s">
        <v>129</v>
      </c>
      <c r="E27" s="45"/>
      <c r="F27" s="45"/>
      <c r="G27" s="45"/>
      <c r="H27" s="45"/>
      <c r="I27" s="45"/>
      <c r="J27" s="45">
        <v>1</v>
      </c>
    </row>
    <row r="28" spans="1:10">
      <c r="A28" s="45">
        <v>25</v>
      </c>
      <c r="B28" s="22"/>
      <c r="C28" s="22"/>
      <c r="D28" s="123" t="s">
        <v>226</v>
      </c>
      <c r="E28" s="45"/>
      <c r="F28" s="45"/>
      <c r="G28" s="45"/>
      <c r="H28" s="45"/>
      <c r="I28" s="45"/>
      <c r="J28" s="45"/>
    </row>
    <row r="29" spans="1:10">
      <c r="A29" s="45">
        <v>26</v>
      </c>
      <c r="B29" s="22"/>
      <c r="C29" s="22"/>
      <c r="D29" s="22" t="s">
        <v>187</v>
      </c>
      <c r="E29" s="45"/>
      <c r="F29" s="45"/>
      <c r="G29" s="45"/>
      <c r="H29" s="45"/>
      <c r="I29" s="45"/>
      <c r="J29" s="45"/>
    </row>
    <row r="30" spans="1:10">
      <c r="A30" s="45">
        <v>27</v>
      </c>
      <c r="B30" s="22"/>
      <c r="C30" s="22"/>
      <c r="D30" s="22" t="s">
        <v>131</v>
      </c>
      <c r="E30" s="45"/>
      <c r="F30" s="45"/>
      <c r="G30" s="45"/>
      <c r="H30" s="45"/>
      <c r="I30" s="45"/>
      <c r="J30" s="45"/>
    </row>
    <row r="31" spans="1:10">
      <c r="A31" s="45">
        <v>28</v>
      </c>
      <c r="B31" s="22"/>
      <c r="C31" s="22"/>
      <c r="D31" s="22" t="s">
        <v>130</v>
      </c>
      <c r="E31" s="45"/>
      <c r="F31" s="45"/>
      <c r="G31" s="45"/>
      <c r="H31" s="45"/>
      <c r="I31" s="45"/>
      <c r="J31" s="45"/>
    </row>
    <row r="32" spans="1:10">
      <c r="A32" s="45">
        <v>29</v>
      </c>
      <c r="B32" s="22"/>
      <c r="C32" s="22"/>
      <c r="D32" s="22" t="s">
        <v>189</v>
      </c>
      <c r="E32" s="45"/>
      <c r="F32" s="45"/>
      <c r="G32" s="45"/>
      <c r="H32" s="45"/>
      <c r="I32" s="45"/>
      <c r="J32" s="45"/>
    </row>
    <row r="33" spans="1:10">
      <c r="A33" s="45">
        <v>30</v>
      </c>
      <c r="B33" s="22"/>
      <c r="C33" s="22"/>
      <c r="D33" s="22" t="s">
        <v>197</v>
      </c>
      <c r="E33" s="45"/>
      <c r="F33" s="45"/>
      <c r="G33" s="45"/>
      <c r="H33" s="45"/>
      <c r="I33" s="45"/>
      <c r="J33" s="45"/>
    </row>
    <row r="34" spans="1:10">
      <c r="A34" s="45">
        <v>31</v>
      </c>
      <c r="B34" s="22"/>
      <c r="C34" s="22"/>
      <c r="D34" s="22" t="s">
        <v>190</v>
      </c>
      <c r="E34" s="45"/>
      <c r="F34" s="45"/>
      <c r="G34" s="45"/>
      <c r="H34" s="45"/>
      <c r="I34" s="45"/>
      <c r="J34" s="45"/>
    </row>
    <row r="35" spans="1:10">
      <c r="A35" s="45">
        <v>32</v>
      </c>
      <c r="B35" s="22"/>
      <c r="C35" s="22"/>
      <c r="D35" s="22" t="s">
        <v>191</v>
      </c>
      <c r="E35" s="45"/>
      <c r="F35" s="45"/>
      <c r="G35" s="45"/>
      <c r="H35" s="45"/>
      <c r="I35" s="45"/>
      <c r="J35" s="45"/>
    </row>
    <row r="36" spans="1:10">
      <c r="A36" s="45">
        <v>33</v>
      </c>
      <c r="B36" s="22"/>
      <c r="C36" s="22"/>
      <c r="D36" s="22" t="s">
        <v>131</v>
      </c>
      <c r="E36" s="45"/>
      <c r="F36" s="45"/>
      <c r="G36" s="45"/>
      <c r="H36" s="45"/>
      <c r="I36" s="45"/>
      <c r="J36" s="45"/>
    </row>
    <row r="37" spans="1:10">
      <c r="A37" s="45">
        <v>34</v>
      </c>
      <c r="B37" s="22"/>
      <c r="C37" s="22"/>
      <c r="D37" s="22" t="s">
        <v>194</v>
      </c>
      <c r="E37" s="45"/>
      <c r="F37" s="45"/>
      <c r="G37" s="45"/>
      <c r="H37" s="45"/>
      <c r="I37" s="45"/>
      <c r="J37" s="45"/>
    </row>
    <row r="38" spans="1:10">
      <c r="A38" s="45">
        <v>35</v>
      </c>
      <c r="B38" s="22"/>
      <c r="C38" s="22"/>
      <c r="D38" s="22" t="s">
        <v>192</v>
      </c>
      <c r="E38" s="45"/>
      <c r="F38" s="45"/>
      <c r="G38" s="45"/>
      <c r="H38" s="45"/>
      <c r="I38" s="45"/>
      <c r="J38" s="45"/>
    </row>
    <row r="39" spans="1:10">
      <c r="A39" s="45">
        <v>36</v>
      </c>
      <c r="B39" s="22"/>
      <c r="C39" s="22"/>
      <c r="D39" s="22" t="s">
        <v>193</v>
      </c>
      <c r="E39" s="45"/>
      <c r="F39" s="45"/>
      <c r="G39" s="45"/>
      <c r="H39" s="45"/>
      <c r="I39" s="45"/>
      <c r="J39" s="45"/>
    </row>
    <row r="40" spans="1:10">
      <c r="A40" s="45">
        <v>37</v>
      </c>
      <c r="B40" s="22"/>
      <c r="C40" s="22"/>
      <c r="D40" s="123" t="s">
        <v>227</v>
      </c>
      <c r="E40" s="45"/>
      <c r="F40" s="45"/>
      <c r="G40" s="45"/>
      <c r="H40" s="45"/>
      <c r="I40" s="45"/>
      <c r="J40" s="45"/>
    </row>
    <row r="41" spans="1:10">
      <c r="A41" s="45">
        <v>38</v>
      </c>
      <c r="B41" s="22"/>
      <c r="C41" s="22"/>
      <c r="D41" s="22" t="s">
        <v>132</v>
      </c>
      <c r="E41" s="45"/>
      <c r="F41" s="45"/>
      <c r="G41" s="45"/>
      <c r="H41" s="45"/>
      <c r="I41" s="45"/>
      <c r="J41" s="45"/>
    </row>
    <row r="42" spans="1:10">
      <c r="A42" s="45">
        <v>39</v>
      </c>
      <c r="B42" s="22"/>
      <c r="C42" s="22"/>
      <c r="D42" s="22" t="s">
        <v>133</v>
      </c>
      <c r="E42" s="45"/>
      <c r="F42" s="45"/>
      <c r="G42" s="45"/>
      <c r="H42" s="45"/>
      <c r="I42" s="45"/>
      <c r="J42" s="45"/>
    </row>
    <row r="43" spans="1:10">
      <c r="A43" s="45">
        <v>40</v>
      </c>
      <c r="B43" s="22"/>
      <c r="C43" s="22"/>
      <c r="D43" s="22" t="s">
        <v>134</v>
      </c>
      <c r="E43" s="45"/>
      <c r="F43" s="45"/>
      <c r="G43" s="45"/>
      <c r="H43" s="45"/>
      <c r="I43" s="45"/>
      <c r="J43" s="45"/>
    </row>
    <row r="44" spans="1:10">
      <c r="A44" s="45">
        <v>41</v>
      </c>
      <c r="B44" s="22"/>
      <c r="C44" s="22"/>
      <c r="D44" s="22" t="s">
        <v>135</v>
      </c>
      <c r="E44" s="45"/>
      <c r="F44" s="45"/>
      <c r="G44" s="45"/>
      <c r="H44" s="45"/>
      <c r="I44" s="45"/>
      <c r="J44" s="45"/>
    </row>
    <row r="45" spans="1:10">
      <c r="A45" s="45">
        <v>42</v>
      </c>
      <c r="B45" s="22"/>
      <c r="C45" s="22"/>
      <c r="D45" s="22" t="s">
        <v>228</v>
      </c>
      <c r="E45" s="45"/>
      <c r="F45" s="45"/>
      <c r="G45" s="45"/>
      <c r="H45" s="45"/>
      <c r="I45" s="45"/>
      <c r="J45" s="45"/>
    </row>
    <row r="46" spans="1:10">
      <c r="A46" s="45">
        <v>43</v>
      </c>
      <c r="B46" s="22"/>
      <c r="C46" s="22"/>
      <c r="D46" s="22" t="s">
        <v>139</v>
      </c>
      <c r="E46" s="45"/>
      <c r="F46" s="45"/>
      <c r="G46" s="45"/>
      <c r="H46" s="45"/>
      <c r="I46" s="45"/>
      <c r="J46" s="45"/>
    </row>
    <row r="47" spans="1:10">
      <c r="A47" s="45">
        <v>44</v>
      </c>
      <c r="B47" s="22"/>
      <c r="C47" s="22"/>
      <c r="D47" s="123" t="s">
        <v>136</v>
      </c>
      <c r="E47" s="45"/>
      <c r="F47" s="45"/>
      <c r="G47" s="45"/>
      <c r="H47" s="45"/>
      <c r="I47" s="45"/>
      <c r="J47" s="45"/>
    </row>
    <row r="48" spans="1:10">
      <c r="A48" s="45">
        <v>45</v>
      </c>
      <c r="B48" s="22"/>
      <c r="C48" s="22"/>
      <c r="D48" s="123" t="s">
        <v>137</v>
      </c>
      <c r="E48" s="45"/>
      <c r="F48" s="45"/>
      <c r="G48" s="45"/>
      <c r="H48" s="45"/>
      <c r="I48" s="45"/>
      <c r="J48" s="45"/>
    </row>
    <row r="49" spans="1:10">
      <c r="A49" s="45">
        <v>46</v>
      </c>
      <c r="B49" s="22"/>
      <c r="C49" s="22"/>
      <c r="D49" s="22" t="s">
        <v>138</v>
      </c>
      <c r="E49" s="45"/>
      <c r="F49" s="45"/>
      <c r="G49" s="45"/>
      <c r="H49" s="45"/>
      <c r="I49" s="45"/>
      <c r="J49" s="45"/>
    </row>
    <row r="50" spans="1:10">
      <c r="A50" s="45">
        <v>47</v>
      </c>
      <c r="B50" s="22"/>
      <c r="C50" s="22"/>
      <c r="D50" s="22" t="s">
        <v>140</v>
      </c>
      <c r="E50" s="45"/>
      <c r="F50" s="45">
        <v>2</v>
      </c>
      <c r="G50" s="45"/>
      <c r="H50" s="45">
        <v>1</v>
      </c>
      <c r="I50" s="45"/>
      <c r="J50" s="45"/>
    </row>
    <row r="51" spans="1:10">
      <c r="A51" s="45">
        <v>48</v>
      </c>
      <c r="B51" s="22"/>
      <c r="C51" s="22"/>
      <c r="D51" s="22" t="s">
        <v>141</v>
      </c>
      <c r="E51" s="45"/>
      <c r="F51" s="45"/>
      <c r="G51" s="45"/>
      <c r="H51" s="45"/>
      <c r="I51" s="45"/>
      <c r="J51" s="45">
        <v>7</v>
      </c>
    </row>
    <row r="52" spans="1:10">
      <c r="A52" s="45">
        <v>49</v>
      </c>
      <c r="B52" s="22"/>
      <c r="C52" s="22"/>
      <c r="D52" s="22" t="s">
        <v>142</v>
      </c>
      <c r="E52" s="45"/>
      <c r="F52" s="45">
        <v>1</v>
      </c>
      <c r="G52" s="45"/>
      <c r="H52" s="45"/>
      <c r="I52" s="45"/>
      <c r="J52" s="45"/>
    </row>
    <row r="53" spans="1:10">
      <c r="A53" s="45">
        <v>50</v>
      </c>
      <c r="B53" s="22"/>
      <c r="C53" s="22"/>
      <c r="D53" s="22" t="s">
        <v>143</v>
      </c>
      <c r="E53" s="45"/>
      <c r="F53" s="45">
        <v>3</v>
      </c>
      <c r="G53" s="45"/>
      <c r="H53" s="45"/>
      <c r="I53" s="45">
        <v>2</v>
      </c>
      <c r="J53" s="45">
        <v>1</v>
      </c>
    </row>
    <row r="54" spans="1:10">
      <c r="A54" s="45">
        <v>51</v>
      </c>
      <c r="B54" s="22"/>
      <c r="C54" s="22"/>
      <c r="D54" s="22" t="s">
        <v>229</v>
      </c>
      <c r="E54" s="45"/>
      <c r="F54" s="45">
        <v>1</v>
      </c>
      <c r="G54" s="45"/>
      <c r="H54" s="45"/>
      <c r="I54" s="45">
        <v>2</v>
      </c>
      <c r="J54" s="45">
        <v>12</v>
      </c>
    </row>
    <row r="55" spans="1:10">
      <c r="A55" s="45">
        <v>52</v>
      </c>
      <c r="B55" s="22"/>
      <c r="C55" s="22"/>
      <c r="D55" s="22" t="s">
        <v>144</v>
      </c>
      <c r="E55" s="45"/>
      <c r="F55" s="45"/>
      <c r="G55" s="45"/>
      <c r="H55" s="45">
        <v>1</v>
      </c>
      <c r="I55" s="45"/>
      <c r="J55" s="45">
        <v>4</v>
      </c>
    </row>
    <row r="56" spans="1:10">
      <c r="A56" s="45">
        <v>53</v>
      </c>
      <c r="B56" s="22"/>
      <c r="C56" s="22"/>
      <c r="D56" s="22" t="s">
        <v>145</v>
      </c>
      <c r="E56" s="45"/>
      <c r="F56" s="45"/>
      <c r="G56" s="45"/>
      <c r="H56" s="45"/>
      <c r="I56" s="45">
        <v>5</v>
      </c>
      <c r="J56" s="45"/>
    </row>
    <row r="57" spans="1:10">
      <c r="A57" s="45">
        <v>54</v>
      </c>
      <c r="B57" s="22"/>
      <c r="C57" s="22"/>
      <c r="D57" s="69" t="s">
        <v>230</v>
      </c>
      <c r="E57" s="45"/>
      <c r="F57" s="45"/>
      <c r="G57" s="45"/>
      <c r="H57" s="45">
        <v>1</v>
      </c>
      <c r="I57" s="45"/>
      <c r="J57" s="45">
        <v>3</v>
      </c>
    </row>
    <row r="58" spans="1:10">
      <c r="A58" s="45">
        <v>55</v>
      </c>
      <c r="B58" s="22"/>
      <c r="C58" s="22"/>
      <c r="D58" s="22" t="s">
        <v>188</v>
      </c>
      <c r="E58" s="45"/>
      <c r="F58" s="45">
        <v>2</v>
      </c>
      <c r="G58" s="45"/>
      <c r="H58" s="45"/>
      <c r="I58" s="45"/>
      <c r="J58" s="45"/>
    </row>
    <row r="59" spans="1:10">
      <c r="A59" s="45">
        <v>56</v>
      </c>
      <c r="B59" s="22"/>
      <c r="C59" s="22"/>
      <c r="D59" s="22" t="s">
        <v>146</v>
      </c>
      <c r="E59" s="45"/>
      <c r="F59" s="45">
        <v>2</v>
      </c>
      <c r="G59" s="45"/>
      <c r="H59" s="45"/>
      <c r="I59" s="45">
        <v>2</v>
      </c>
      <c r="J59" s="45">
        <v>9</v>
      </c>
    </row>
    <row r="60" spans="1:10">
      <c r="A60" s="45">
        <v>57</v>
      </c>
      <c r="B60" s="22"/>
      <c r="C60" s="22"/>
      <c r="D60" s="22" t="s">
        <v>147</v>
      </c>
      <c r="E60" s="45"/>
      <c r="F60" s="45"/>
      <c r="G60" s="45"/>
      <c r="H60" s="45"/>
      <c r="I60" s="45">
        <v>2</v>
      </c>
      <c r="J60" s="45">
        <v>9</v>
      </c>
    </row>
    <row r="61" spans="1:10">
      <c r="A61" s="45">
        <v>58</v>
      </c>
      <c r="B61" s="22"/>
      <c r="C61" s="22"/>
      <c r="D61" s="22" t="s">
        <v>148</v>
      </c>
      <c r="E61" s="45"/>
      <c r="F61" s="45"/>
      <c r="G61" s="45"/>
      <c r="H61" s="45">
        <v>2</v>
      </c>
      <c r="I61" s="45">
        <v>4</v>
      </c>
      <c r="J61" s="45">
        <v>20</v>
      </c>
    </row>
    <row r="62" spans="1:10">
      <c r="A62" s="45">
        <v>59</v>
      </c>
      <c r="B62" s="22"/>
      <c r="C62" s="22"/>
      <c r="D62" s="22" t="s">
        <v>149</v>
      </c>
      <c r="E62" s="45"/>
      <c r="F62" s="45">
        <v>1</v>
      </c>
      <c r="G62" s="45"/>
      <c r="H62" s="45">
        <v>3</v>
      </c>
      <c r="I62" s="45">
        <v>2</v>
      </c>
      <c r="J62" s="45">
        <v>8</v>
      </c>
    </row>
    <row r="63" spans="1:10">
      <c r="A63" s="45">
        <v>60</v>
      </c>
      <c r="B63" s="22"/>
      <c r="C63" s="22" t="s">
        <v>231</v>
      </c>
      <c r="D63" s="22" t="s">
        <v>232</v>
      </c>
      <c r="E63" s="45"/>
      <c r="F63" s="45"/>
      <c r="G63" s="45"/>
      <c r="H63" s="45"/>
      <c r="I63" s="45"/>
      <c r="J63" s="45"/>
    </row>
    <row r="64" spans="1:10">
      <c r="A64" s="45">
        <v>61</v>
      </c>
      <c r="B64" s="22"/>
      <c r="C64" s="45" t="s">
        <v>265</v>
      </c>
      <c r="D64" s="22" t="s">
        <v>233</v>
      </c>
      <c r="E64" s="45"/>
      <c r="F64" s="45"/>
      <c r="G64" s="45"/>
      <c r="H64" s="45"/>
      <c r="I64" s="45"/>
      <c r="J64" s="45"/>
    </row>
    <row r="65" spans="1:10">
      <c r="A65" s="45">
        <v>62</v>
      </c>
      <c r="B65" s="22"/>
      <c r="C65" s="22"/>
      <c r="D65" s="22" t="s">
        <v>234</v>
      </c>
      <c r="E65" s="45"/>
      <c r="F65" s="45"/>
      <c r="G65" s="45"/>
      <c r="H65" s="45"/>
      <c r="I65" s="45"/>
      <c r="J65" s="45"/>
    </row>
    <row r="66" spans="1:10">
      <c r="A66" s="45">
        <v>63</v>
      </c>
      <c r="B66" s="22"/>
      <c r="C66" s="22"/>
      <c r="D66" s="22" t="s">
        <v>239</v>
      </c>
      <c r="E66" s="45"/>
      <c r="F66" s="45">
        <v>1</v>
      </c>
      <c r="G66" s="45"/>
      <c r="H66" s="45"/>
      <c r="I66" s="45"/>
      <c r="J66" s="45"/>
    </row>
    <row r="67" spans="1:10">
      <c r="A67" s="45">
        <v>64</v>
      </c>
      <c r="B67" s="22"/>
      <c r="C67" s="22"/>
      <c r="D67" s="22" t="s">
        <v>235</v>
      </c>
      <c r="E67" s="45"/>
      <c r="F67" s="45">
        <v>2</v>
      </c>
      <c r="G67" s="45"/>
      <c r="H67" s="45">
        <v>2</v>
      </c>
      <c r="I67" s="45"/>
      <c r="J67" s="45"/>
    </row>
    <row r="68" spans="1:10">
      <c r="A68" s="45">
        <v>65</v>
      </c>
      <c r="B68" s="22"/>
      <c r="C68" s="22"/>
      <c r="D68" s="22" t="s">
        <v>236</v>
      </c>
      <c r="E68" s="45"/>
      <c r="F68" s="45">
        <v>2</v>
      </c>
      <c r="G68" s="45"/>
      <c r="H68" s="45">
        <v>12</v>
      </c>
      <c r="I68" s="45"/>
      <c r="J68" s="45"/>
    </row>
    <row r="69" spans="1:10">
      <c r="A69" s="45">
        <v>66</v>
      </c>
      <c r="B69" s="22"/>
      <c r="C69" s="22"/>
      <c r="D69" s="22" t="s">
        <v>237</v>
      </c>
      <c r="E69" s="45"/>
      <c r="F69" s="45"/>
      <c r="G69" s="45"/>
      <c r="H69" s="45">
        <v>2</v>
      </c>
      <c r="I69" s="45"/>
      <c r="J69" s="45">
        <v>2</v>
      </c>
    </row>
    <row r="70" spans="1:10">
      <c r="A70" s="45">
        <v>67</v>
      </c>
      <c r="B70" s="22"/>
      <c r="C70" s="22"/>
      <c r="D70" s="22" t="s">
        <v>238</v>
      </c>
      <c r="E70" s="45"/>
      <c r="F70" s="45">
        <v>1</v>
      </c>
      <c r="G70" s="45"/>
      <c r="H70" s="45"/>
      <c r="I70" s="45"/>
      <c r="J70" s="45"/>
    </row>
    <row r="71" spans="1:10">
      <c r="A71" s="45">
        <v>68</v>
      </c>
      <c r="B71" s="22"/>
      <c r="C71" s="22"/>
      <c r="D71" s="22" t="s">
        <v>266</v>
      </c>
      <c r="E71" s="45"/>
      <c r="F71" s="45">
        <v>3</v>
      </c>
      <c r="G71" s="45"/>
      <c r="H71" s="45"/>
      <c r="I71" s="45"/>
      <c r="J71" s="45"/>
    </row>
    <row r="72" spans="1:10">
      <c r="A72" s="45">
        <v>69</v>
      </c>
      <c r="B72" s="22"/>
      <c r="C72" s="22"/>
      <c r="D72" s="22" t="s">
        <v>240</v>
      </c>
      <c r="E72" s="45"/>
      <c r="F72" s="45">
        <v>2</v>
      </c>
      <c r="G72" s="45"/>
      <c r="H72" s="45"/>
      <c r="I72" s="45"/>
      <c r="J72" s="45"/>
    </row>
    <row r="73" spans="1:10">
      <c r="A73" s="45">
        <v>70</v>
      </c>
      <c r="B73" s="22"/>
      <c r="C73" s="22"/>
      <c r="D73" s="22" t="s">
        <v>241</v>
      </c>
      <c r="E73" s="45"/>
      <c r="F73" s="45">
        <v>1</v>
      </c>
      <c r="G73" s="45"/>
      <c r="H73" s="45"/>
      <c r="I73" s="45"/>
      <c r="J73" s="45"/>
    </row>
    <row r="74" spans="1:10">
      <c r="A74" s="45">
        <v>71</v>
      </c>
      <c r="B74" s="22"/>
      <c r="C74" s="22"/>
      <c r="D74" s="22" t="s">
        <v>242</v>
      </c>
      <c r="E74" s="45"/>
      <c r="F74" s="45">
        <v>1</v>
      </c>
      <c r="G74" s="45"/>
      <c r="H74" s="45"/>
      <c r="I74" s="45"/>
      <c r="J74" s="45"/>
    </row>
    <row r="75" spans="1:10">
      <c r="A75" s="45">
        <v>72</v>
      </c>
      <c r="B75" s="22"/>
      <c r="C75" s="22"/>
      <c r="D75" s="22" t="s">
        <v>243</v>
      </c>
      <c r="E75" s="45"/>
      <c r="F75" s="45">
        <v>1</v>
      </c>
      <c r="G75" s="45"/>
      <c r="H75" s="45"/>
      <c r="I75" s="45"/>
      <c r="J75" s="45"/>
    </row>
    <row r="76" spans="1:10">
      <c r="A76" s="45">
        <v>73</v>
      </c>
      <c r="B76" s="22"/>
      <c r="C76" s="22"/>
      <c r="D76" s="22" t="s">
        <v>244</v>
      </c>
      <c r="E76" s="45"/>
      <c r="F76" s="45"/>
      <c r="G76" s="45"/>
      <c r="H76" s="45">
        <v>1</v>
      </c>
      <c r="I76" s="45"/>
      <c r="J76" s="45"/>
    </row>
    <row r="77" spans="1:10">
      <c r="A77" s="45">
        <v>74</v>
      </c>
      <c r="B77" s="22"/>
      <c r="C77" s="22"/>
      <c r="D77" s="22" t="s">
        <v>245</v>
      </c>
      <c r="E77" s="45"/>
      <c r="F77" s="45"/>
      <c r="G77" s="45"/>
      <c r="H77" s="45"/>
      <c r="I77" s="45">
        <v>2</v>
      </c>
      <c r="J77" s="45"/>
    </row>
    <row r="78" spans="1:10">
      <c r="A78" s="45">
        <v>75</v>
      </c>
      <c r="B78" s="22"/>
      <c r="C78" s="22"/>
      <c r="D78" s="22" t="s">
        <v>246</v>
      </c>
      <c r="E78" s="45"/>
      <c r="F78" s="45">
        <v>1</v>
      </c>
      <c r="G78" s="45"/>
      <c r="H78" s="45">
        <v>2</v>
      </c>
      <c r="I78" s="45"/>
      <c r="J78" s="45">
        <v>2</v>
      </c>
    </row>
    <row r="79" spans="1:10">
      <c r="A79" s="45">
        <v>76</v>
      </c>
      <c r="B79" s="22"/>
      <c r="C79" s="22"/>
      <c r="D79" s="22" t="s">
        <v>247</v>
      </c>
      <c r="E79" s="45"/>
      <c r="F79" s="45"/>
      <c r="G79" s="45"/>
      <c r="H79" s="45">
        <v>1</v>
      </c>
      <c r="I79" s="45"/>
      <c r="J79" s="45"/>
    </row>
    <row r="80" spans="1:10">
      <c r="A80" s="45">
        <v>77</v>
      </c>
      <c r="B80" s="22"/>
      <c r="C80" s="22"/>
      <c r="D80" s="22" t="s">
        <v>248</v>
      </c>
      <c r="E80" s="45"/>
      <c r="F80" s="45"/>
      <c r="G80" s="45"/>
      <c r="H80" s="45">
        <v>8</v>
      </c>
      <c r="I80" s="45"/>
      <c r="J80" s="45"/>
    </row>
    <row r="81" spans="1:10">
      <c r="A81" s="45">
        <v>78</v>
      </c>
      <c r="B81" s="22"/>
      <c r="C81" s="22"/>
      <c r="D81" s="22" t="s">
        <v>249</v>
      </c>
      <c r="E81" s="45"/>
      <c r="F81" s="45">
        <v>1</v>
      </c>
      <c r="G81" s="45"/>
      <c r="H81" s="45"/>
      <c r="I81" s="45"/>
      <c r="J81" s="45"/>
    </row>
    <row r="82" spans="1:10">
      <c r="A82" s="45">
        <v>79</v>
      </c>
      <c r="B82" s="22"/>
      <c r="C82" s="22"/>
      <c r="D82" s="22" t="s">
        <v>250</v>
      </c>
      <c r="E82" s="45"/>
      <c r="F82" s="45"/>
      <c r="G82" s="45"/>
      <c r="H82" s="45">
        <v>1</v>
      </c>
      <c r="I82" s="45"/>
      <c r="J82" s="45"/>
    </row>
    <row r="83" spans="1:10">
      <c r="A83" s="45"/>
      <c r="B83" s="160" t="s">
        <v>410</v>
      </c>
      <c r="C83" s="22"/>
      <c r="D83" s="22"/>
      <c r="E83" s="158">
        <f t="shared" ref="E83:J83" si="0">SUM(E4:E82)</f>
        <v>2</v>
      </c>
      <c r="F83" s="158">
        <f t="shared" si="0"/>
        <v>36</v>
      </c>
      <c r="G83" s="158">
        <f t="shared" si="0"/>
        <v>119</v>
      </c>
      <c r="H83" s="158">
        <f t="shared" si="0"/>
        <v>51</v>
      </c>
      <c r="I83" s="158">
        <f t="shared" si="0"/>
        <v>21</v>
      </c>
      <c r="J83" s="158">
        <f t="shared" si="0"/>
        <v>78</v>
      </c>
    </row>
    <row r="84" spans="1:10">
      <c r="A84" s="45">
        <v>80</v>
      </c>
      <c r="B84" s="22" t="s">
        <v>150</v>
      </c>
      <c r="C84" s="22" t="s">
        <v>151</v>
      </c>
      <c r="D84" s="22"/>
      <c r="E84" s="45"/>
      <c r="F84" s="45">
        <v>2</v>
      </c>
      <c r="G84" s="45"/>
      <c r="H84" s="45"/>
      <c r="I84" s="45">
        <v>83</v>
      </c>
      <c r="J84" s="45"/>
    </row>
    <row r="85" spans="1:10">
      <c r="A85" s="45">
        <v>81</v>
      </c>
      <c r="B85" s="22" t="s">
        <v>153</v>
      </c>
      <c r="C85" s="22" t="s">
        <v>152</v>
      </c>
      <c r="D85" s="22"/>
      <c r="E85" s="45"/>
      <c r="F85" s="45"/>
      <c r="G85" s="45"/>
      <c r="H85" s="45"/>
      <c r="I85" s="45">
        <v>3</v>
      </c>
      <c r="J85" s="45">
        <v>14</v>
      </c>
    </row>
    <row r="86" spans="1:10">
      <c r="A86" s="45">
        <v>82</v>
      </c>
      <c r="B86" s="22"/>
      <c r="C86" s="22" t="s">
        <v>154</v>
      </c>
      <c r="D86" s="22"/>
      <c r="E86" s="45"/>
      <c r="F86" s="45"/>
      <c r="G86" s="45"/>
      <c r="H86" s="45"/>
      <c r="I86" s="45"/>
      <c r="J86" s="45">
        <v>6</v>
      </c>
    </row>
    <row r="87" spans="1:10">
      <c r="A87" s="45">
        <v>83</v>
      </c>
      <c r="B87" s="22"/>
      <c r="C87" s="22" t="s">
        <v>155</v>
      </c>
      <c r="D87" s="22"/>
      <c r="E87" s="45"/>
      <c r="F87" s="45"/>
      <c r="G87" s="45"/>
      <c r="H87" s="45"/>
      <c r="I87" s="45">
        <v>4</v>
      </c>
      <c r="J87" s="45">
        <v>5</v>
      </c>
    </row>
    <row r="88" spans="1:10">
      <c r="A88" s="45">
        <v>84</v>
      </c>
      <c r="B88" s="22"/>
      <c r="C88" s="22" t="s">
        <v>156</v>
      </c>
      <c r="D88" s="22"/>
      <c r="E88" s="45"/>
      <c r="F88" s="45"/>
      <c r="G88" s="45"/>
      <c r="H88" s="45"/>
      <c r="I88" s="45"/>
      <c r="J88" s="45">
        <v>6</v>
      </c>
    </row>
    <row r="89" spans="1:10">
      <c r="A89" s="45">
        <v>85</v>
      </c>
      <c r="B89" s="22" t="s">
        <v>157</v>
      </c>
      <c r="C89" s="22" t="s">
        <v>157</v>
      </c>
      <c r="D89" s="22"/>
      <c r="E89" s="45"/>
      <c r="F89" s="45"/>
      <c r="G89" s="45"/>
      <c r="H89" s="45"/>
      <c r="I89" s="45">
        <v>10</v>
      </c>
      <c r="J89" s="45"/>
    </row>
    <row r="90" spans="1:10">
      <c r="A90" s="45">
        <v>86</v>
      </c>
      <c r="B90" s="22"/>
      <c r="C90" s="22" t="s">
        <v>215</v>
      </c>
      <c r="D90" s="22"/>
      <c r="E90" s="45"/>
      <c r="F90" s="45"/>
      <c r="G90" s="45"/>
      <c r="H90" s="45"/>
      <c r="I90" s="45">
        <v>5</v>
      </c>
      <c r="J90" s="45"/>
    </row>
    <row r="91" spans="1:10">
      <c r="A91" s="45">
        <v>87</v>
      </c>
      <c r="B91" s="22" t="s">
        <v>158</v>
      </c>
      <c r="C91" s="22" t="s">
        <v>158</v>
      </c>
      <c r="D91" s="22"/>
      <c r="E91" s="45"/>
      <c r="F91" s="45">
        <v>1</v>
      </c>
      <c r="G91" s="45"/>
      <c r="H91" s="45"/>
      <c r="I91" s="45">
        <v>46</v>
      </c>
      <c r="J91" s="45"/>
    </row>
    <row r="92" spans="1:10">
      <c r="A92" s="45">
        <v>88</v>
      </c>
      <c r="B92" s="22" t="s">
        <v>159</v>
      </c>
      <c r="C92" s="22" t="s">
        <v>159</v>
      </c>
      <c r="D92" s="22"/>
      <c r="E92" s="45"/>
      <c r="F92" s="45">
        <v>1</v>
      </c>
      <c r="G92" s="45"/>
      <c r="H92" s="45"/>
      <c r="I92" s="45">
        <v>18</v>
      </c>
      <c r="J92" s="45"/>
    </row>
    <row r="93" spans="1:10">
      <c r="A93" s="45">
        <v>89</v>
      </c>
      <c r="B93" s="22"/>
      <c r="C93" s="22" t="s">
        <v>160</v>
      </c>
      <c r="D93" s="22"/>
      <c r="E93" s="45"/>
      <c r="F93" s="45">
        <v>1</v>
      </c>
      <c r="G93" s="45"/>
      <c r="H93" s="45"/>
      <c r="I93" s="45">
        <v>7</v>
      </c>
      <c r="J93" s="45"/>
    </row>
    <row r="94" spans="1:10">
      <c r="A94" s="45">
        <v>90</v>
      </c>
      <c r="B94" s="22"/>
      <c r="C94" s="22" t="s">
        <v>161</v>
      </c>
      <c r="D94" s="22"/>
      <c r="E94" s="45"/>
      <c r="F94" s="45"/>
      <c r="G94" s="45">
        <v>1</v>
      </c>
      <c r="H94" s="45"/>
      <c r="I94" s="45">
        <v>5</v>
      </c>
      <c r="J94" s="45"/>
    </row>
    <row r="95" spans="1:10">
      <c r="A95" s="45">
        <v>91</v>
      </c>
      <c r="B95" s="22" t="s">
        <v>162</v>
      </c>
      <c r="C95" s="22" t="s">
        <v>162</v>
      </c>
      <c r="D95" s="22"/>
      <c r="E95" s="45"/>
      <c r="F95" s="45"/>
      <c r="G95" s="45"/>
      <c r="H95" s="45"/>
      <c r="I95" s="45">
        <v>45</v>
      </c>
      <c r="J95" s="70"/>
    </row>
    <row r="96" spans="1:10">
      <c r="A96" s="45">
        <v>92</v>
      </c>
      <c r="B96" s="22" t="s">
        <v>163</v>
      </c>
      <c r="C96" s="22" t="s">
        <v>163</v>
      </c>
      <c r="D96" s="22"/>
      <c r="E96" s="45"/>
      <c r="F96" s="45">
        <v>3</v>
      </c>
      <c r="G96" s="45"/>
      <c r="H96" s="45"/>
      <c r="I96" s="45">
        <v>28</v>
      </c>
      <c r="J96" s="45"/>
    </row>
    <row r="97" spans="1:10">
      <c r="A97" s="45">
        <v>93</v>
      </c>
      <c r="B97" s="22"/>
      <c r="C97" s="22" t="s">
        <v>216</v>
      </c>
      <c r="D97" s="22"/>
      <c r="E97" s="45"/>
      <c r="F97" s="45"/>
      <c r="G97" s="45"/>
      <c r="H97" s="45"/>
      <c r="I97" s="45">
        <v>8</v>
      </c>
      <c r="J97" s="45"/>
    </row>
    <row r="98" spans="1:10">
      <c r="A98" s="45">
        <v>94</v>
      </c>
      <c r="B98" s="22"/>
      <c r="C98" s="22" t="s">
        <v>217</v>
      </c>
      <c r="D98" s="22"/>
      <c r="E98" s="45"/>
      <c r="F98" s="45"/>
      <c r="G98" s="45"/>
      <c r="H98" s="45"/>
      <c r="I98" s="45">
        <v>12</v>
      </c>
      <c r="J98" s="45"/>
    </row>
    <row r="99" spans="1:10">
      <c r="A99" s="45">
        <v>95</v>
      </c>
      <c r="B99" s="22" t="s">
        <v>164</v>
      </c>
      <c r="C99" s="22" t="s">
        <v>164</v>
      </c>
      <c r="D99" s="22"/>
      <c r="E99" s="45"/>
      <c r="F99" s="45"/>
      <c r="G99" s="45"/>
      <c r="H99" s="45">
        <v>6</v>
      </c>
      <c r="I99" s="45">
        <v>20</v>
      </c>
      <c r="J99" s="45"/>
    </row>
    <row r="100" spans="1:10">
      <c r="A100" s="45">
        <v>96</v>
      </c>
      <c r="B100" s="22" t="s">
        <v>165</v>
      </c>
      <c r="C100" s="22" t="s">
        <v>165</v>
      </c>
      <c r="D100" s="22"/>
      <c r="E100" s="45"/>
      <c r="F100" s="45">
        <v>5</v>
      </c>
      <c r="G100" s="45"/>
      <c r="H100" s="45"/>
      <c r="I100" s="45">
        <v>84</v>
      </c>
      <c r="J100" s="45"/>
    </row>
    <row r="101" spans="1:10">
      <c r="A101" s="45">
        <v>97</v>
      </c>
      <c r="B101" s="22" t="s">
        <v>166</v>
      </c>
      <c r="C101" s="22" t="s">
        <v>166</v>
      </c>
      <c r="D101" s="22"/>
      <c r="E101" s="45"/>
      <c r="F101" s="45">
        <v>1</v>
      </c>
      <c r="G101" s="45"/>
      <c r="H101" s="45"/>
      <c r="I101" s="45">
        <v>59</v>
      </c>
      <c r="J101" s="45"/>
    </row>
    <row r="102" spans="1:10">
      <c r="A102" s="45">
        <v>98</v>
      </c>
      <c r="B102" s="22"/>
      <c r="C102" s="22" t="s">
        <v>218</v>
      </c>
      <c r="D102" s="22" t="s">
        <v>219</v>
      </c>
      <c r="E102" s="45"/>
      <c r="F102" s="45"/>
      <c r="G102" s="45"/>
      <c r="H102" s="45">
        <v>2</v>
      </c>
      <c r="I102" s="45">
        <v>2</v>
      </c>
      <c r="J102" s="45"/>
    </row>
    <row r="103" spans="1:10">
      <c r="A103" s="45">
        <v>99</v>
      </c>
      <c r="B103" s="22" t="s">
        <v>167</v>
      </c>
      <c r="C103" s="22" t="s">
        <v>167</v>
      </c>
      <c r="D103" s="22"/>
      <c r="E103" s="45"/>
      <c r="F103" s="45"/>
      <c r="G103" s="45"/>
      <c r="H103" s="45"/>
      <c r="I103" s="45">
        <v>7</v>
      </c>
      <c r="J103" s="45"/>
    </row>
    <row r="104" spans="1:10">
      <c r="A104" s="45">
        <v>100</v>
      </c>
      <c r="B104" s="22"/>
      <c r="C104" s="22" t="s">
        <v>168</v>
      </c>
      <c r="D104" s="22"/>
      <c r="E104" s="45"/>
      <c r="F104" s="45"/>
      <c r="G104" s="45"/>
      <c r="H104" s="45"/>
      <c r="I104" s="45">
        <v>5</v>
      </c>
      <c r="J104" s="45"/>
    </row>
    <row r="105" spans="1:10">
      <c r="A105" s="45">
        <v>101</v>
      </c>
      <c r="B105" s="22" t="s">
        <v>169</v>
      </c>
      <c r="C105" s="22" t="s">
        <v>169</v>
      </c>
      <c r="D105" s="22"/>
      <c r="E105" s="45"/>
      <c r="F105" s="45">
        <v>6</v>
      </c>
      <c r="G105" s="45"/>
      <c r="H105" s="45"/>
      <c r="I105" s="45">
        <v>97</v>
      </c>
      <c r="J105" s="45"/>
    </row>
    <row r="106" spans="1:10">
      <c r="A106" s="45">
        <v>102</v>
      </c>
      <c r="B106" s="22" t="s">
        <v>170</v>
      </c>
      <c r="C106" s="22" t="s">
        <v>170</v>
      </c>
      <c r="D106" s="22"/>
      <c r="E106" s="45"/>
      <c r="F106" s="45"/>
      <c r="G106" s="45"/>
      <c r="H106" s="45"/>
      <c r="I106" s="45">
        <v>54</v>
      </c>
      <c r="J106" s="45"/>
    </row>
    <row r="107" spans="1:10">
      <c r="A107" s="45">
        <v>103</v>
      </c>
      <c r="B107" s="22" t="s">
        <v>171</v>
      </c>
      <c r="C107" s="22" t="s">
        <v>171</v>
      </c>
      <c r="D107" s="22"/>
      <c r="E107" s="45"/>
      <c r="F107" s="45">
        <v>6</v>
      </c>
      <c r="G107" s="45"/>
      <c r="H107" s="45"/>
      <c r="I107" s="45">
        <v>22</v>
      </c>
      <c r="J107" s="45"/>
    </row>
    <row r="108" spans="1:10">
      <c r="A108" s="45">
        <v>104</v>
      </c>
      <c r="B108" s="22" t="s">
        <v>172</v>
      </c>
      <c r="C108" s="22" t="s">
        <v>172</v>
      </c>
      <c r="D108" s="22"/>
      <c r="E108" s="45"/>
      <c r="F108" s="45">
        <v>1</v>
      </c>
      <c r="G108" s="45"/>
      <c r="H108" s="45"/>
      <c r="I108" s="45">
        <v>64</v>
      </c>
      <c r="J108" s="45"/>
    </row>
    <row r="109" spans="1:10">
      <c r="A109" s="45">
        <v>105</v>
      </c>
      <c r="B109" s="22" t="s">
        <v>173</v>
      </c>
      <c r="C109" s="22" t="s">
        <v>173</v>
      </c>
      <c r="D109" s="22"/>
      <c r="E109" s="45"/>
      <c r="F109" s="45">
        <v>1</v>
      </c>
      <c r="G109" s="45">
        <v>1</v>
      </c>
      <c r="H109" s="45">
        <v>1</v>
      </c>
      <c r="I109" s="45">
        <v>42</v>
      </c>
      <c r="J109" s="45"/>
    </row>
    <row r="110" spans="1:10">
      <c r="A110" s="45">
        <v>106</v>
      </c>
      <c r="B110" s="22"/>
      <c r="C110" s="22" t="s">
        <v>220</v>
      </c>
      <c r="D110" s="22"/>
      <c r="E110" s="45"/>
      <c r="F110" s="45"/>
      <c r="G110" s="45"/>
      <c r="H110" s="45"/>
      <c r="I110" s="45">
        <v>4</v>
      </c>
      <c r="J110" s="45"/>
    </row>
    <row r="111" spans="1:10">
      <c r="A111" s="45">
        <v>107</v>
      </c>
      <c r="B111" s="22" t="s">
        <v>174</v>
      </c>
      <c r="C111" s="22" t="s">
        <v>174</v>
      </c>
      <c r="D111" s="22"/>
      <c r="E111" s="45"/>
      <c r="F111" s="45">
        <v>1</v>
      </c>
      <c r="G111" s="45"/>
      <c r="H111" s="45"/>
      <c r="I111" s="45">
        <v>20</v>
      </c>
      <c r="J111" s="45"/>
    </row>
    <row r="112" spans="1:10">
      <c r="A112" s="45">
        <v>108</v>
      </c>
      <c r="B112" s="22"/>
      <c r="C112" s="22" t="s">
        <v>175</v>
      </c>
      <c r="D112" s="22"/>
      <c r="E112" s="45"/>
      <c r="F112" s="45"/>
      <c r="G112" s="45"/>
      <c r="H112" s="45"/>
      <c r="I112" s="45">
        <v>17</v>
      </c>
      <c r="J112" s="45"/>
    </row>
    <row r="113" spans="1:10">
      <c r="A113" s="45">
        <v>109</v>
      </c>
      <c r="B113" s="22"/>
      <c r="C113" s="22" t="s">
        <v>176</v>
      </c>
      <c r="D113" s="22"/>
      <c r="E113" s="45"/>
      <c r="F113" s="45"/>
      <c r="G113" s="45"/>
      <c r="H113" s="45"/>
      <c r="I113" s="45">
        <v>4</v>
      </c>
      <c r="J113" s="45"/>
    </row>
    <row r="114" spans="1:10">
      <c r="A114" s="45">
        <v>110</v>
      </c>
      <c r="B114" s="22" t="s">
        <v>177</v>
      </c>
      <c r="C114" s="22" t="s">
        <v>177</v>
      </c>
      <c r="D114" s="22"/>
      <c r="E114" s="45"/>
      <c r="F114" s="45"/>
      <c r="G114" s="45"/>
      <c r="H114" s="45"/>
      <c r="I114" s="45">
        <v>34</v>
      </c>
      <c r="J114" s="70"/>
    </row>
    <row r="115" spans="1:10">
      <c r="A115" s="45">
        <v>111</v>
      </c>
      <c r="B115" s="22"/>
      <c r="C115" s="22" t="s">
        <v>221</v>
      </c>
      <c r="D115" s="22"/>
      <c r="E115" s="45"/>
      <c r="F115" s="45"/>
      <c r="G115" s="45"/>
      <c r="H115" s="45"/>
      <c r="I115" s="45">
        <v>16</v>
      </c>
      <c r="J115" s="70"/>
    </row>
    <row r="116" spans="1:10">
      <c r="A116" s="45">
        <v>112</v>
      </c>
      <c r="B116" s="22" t="s">
        <v>178</v>
      </c>
      <c r="C116" s="22" t="s">
        <v>178</v>
      </c>
      <c r="D116" s="22"/>
      <c r="E116" s="45"/>
      <c r="F116" s="45">
        <v>1</v>
      </c>
      <c r="G116" s="45"/>
      <c r="H116" s="45"/>
      <c r="I116" s="45">
        <v>46</v>
      </c>
      <c r="J116" s="45"/>
    </row>
    <row r="117" spans="1:10">
      <c r="A117" s="45">
        <v>113</v>
      </c>
      <c r="B117" s="22" t="s">
        <v>179</v>
      </c>
      <c r="C117" s="22" t="s">
        <v>179</v>
      </c>
      <c r="D117" s="22"/>
      <c r="E117" s="45"/>
      <c r="F117" s="45">
        <v>1</v>
      </c>
      <c r="G117" s="45">
        <v>6</v>
      </c>
      <c r="H117" s="45"/>
      <c r="I117" s="45">
        <v>18</v>
      </c>
      <c r="J117" s="45"/>
    </row>
    <row r="118" spans="1:10">
      <c r="A118" s="45">
        <v>114</v>
      </c>
      <c r="B118" s="22"/>
      <c r="C118" s="22" t="s">
        <v>180</v>
      </c>
      <c r="D118" s="22"/>
      <c r="E118" s="45"/>
      <c r="F118" s="45">
        <v>3</v>
      </c>
      <c r="G118" s="45"/>
      <c r="H118" s="45"/>
      <c r="I118" s="170">
        <v>260</v>
      </c>
      <c r="J118" s="45"/>
    </row>
    <row r="119" spans="1:10">
      <c r="A119" s="45">
        <v>115</v>
      </c>
      <c r="B119" s="22"/>
      <c r="C119" s="22" t="s">
        <v>181</v>
      </c>
      <c r="D119" s="22"/>
      <c r="E119" s="45"/>
      <c r="F119" s="170">
        <v>62</v>
      </c>
      <c r="G119" s="170">
        <v>430</v>
      </c>
      <c r="H119" s="170">
        <v>90</v>
      </c>
      <c r="I119" s="45">
        <v>6</v>
      </c>
      <c r="J119" s="45"/>
    </row>
    <row r="120" spans="1:10">
      <c r="A120" s="45">
        <v>116</v>
      </c>
      <c r="B120" s="22"/>
      <c r="C120" s="22" t="s">
        <v>182</v>
      </c>
      <c r="D120" s="22"/>
      <c r="E120" s="45"/>
      <c r="F120" s="45"/>
      <c r="G120" s="45"/>
      <c r="H120" s="45"/>
      <c r="I120" s="45">
        <v>5</v>
      </c>
      <c r="J120" s="45"/>
    </row>
    <row r="121" spans="1:10">
      <c r="A121" s="45">
        <v>117</v>
      </c>
      <c r="B121" s="22"/>
      <c r="C121" s="22" t="s">
        <v>183</v>
      </c>
      <c r="D121" s="22"/>
      <c r="E121" s="45"/>
      <c r="F121" s="45">
        <v>1</v>
      </c>
      <c r="G121" s="45"/>
      <c r="H121" s="45">
        <v>1</v>
      </c>
      <c r="I121" s="45">
        <v>9</v>
      </c>
      <c r="J121" s="45"/>
    </row>
    <row r="122" spans="1:10">
      <c r="B122" s="160" t="s">
        <v>411</v>
      </c>
      <c r="C122" s="67"/>
      <c r="D122" s="67"/>
      <c r="E122" s="159">
        <f t="shared" ref="E122:J122" si="1">SUM(E84:E121)</f>
        <v>0</v>
      </c>
      <c r="F122" s="159">
        <f t="shared" si="1"/>
        <v>97</v>
      </c>
      <c r="G122" s="159">
        <f t="shared" si="1"/>
        <v>438</v>
      </c>
      <c r="H122" s="159">
        <f t="shared" si="1"/>
        <v>100</v>
      </c>
      <c r="I122" s="159">
        <f t="shared" si="1"/>
        <v>1169</v>
      </c>
      <c r="J122" s="159">
        <f t="shared" si="1"/>
        <v>31</v>
      </c>
    </row>
    <row r="123" spans="1:10">
      <c r="E123" s="71">
        <f t="shared" ref="E123:J123" si="2">SUM(E83,E122)</f>
        <v>2</v>
      </c>
      <c r="F123" s="71">
        <f t="shared" si="2"/>
        <v>133</v>
      </c>
      <c r="G123" s="71">
        <f t="shared" si="2"/>
        <v>557</v>
      </c>
      <c r="H123" s="71">
        <f t="shared" si="2"/>
        <v>151</v>
      </c>
      <c r="I123" s="71">
        <f t="shared" si="2"/>
        <v>1190</v>
      </c>
      <c r="J123" s="71">
        <f t="shared" si="2"/>
        <v>109</v>
      </c>
    </row>
    <row r="124" spans="1:10">
      <c r="B124" t="s">
        <v>251</v>
      </c>
      <c r="E124" s="221">
        <f>SUM(E123:F123)</f>
        <v>135</v>
      </c>
      <c r="F124" s="221"/>
      <c r="G124" s="221">
        <f>SUM(G123:H123)</f>
        <v>708</v>
      </c>
      <c r="H124" s="221"/>
      <c r="I124" s="221">
        <f>SUM(I123:J123)</f>
        <v>1299</v>
      </c>
      <c r="J124" s="221"/>
    </row>
  </sheetData>
  <mergeCells count="3">
    <mergeCell ref="E124:F124"/>
    <mergeCell ref="G124:H124"/>
    <mergeCell ref="I124:J124"/>
  </mergeCells>
  <phoneticPr fontId="7" type="noConversion"/>
  <pageMargins left="0.75" right="0.75" top="0.24" bottom="0.27" header="0.17" footer="0.17"/>
  <pageSetup paperSize="9" orientation="landscape" r:id="rId1"/>
  <headerFooter alignWithMargins="0"/>
  <rowBreaks count="1" manualBreakCount="1"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view="pageBreakPreview" zoomScale="90" zoomScaleNormal="85" workbookViewId="0">
      <selection activeCell="G10" sqref="G10"/>
    </sheetView>
  </sheetViews>
  <sheetFormatPr defaultRowHeight="12.75"/>
  <cols>
    <col min="1" max="1" width="5.1640625" customWidth="1"/>
    <col min="2" max="2" width="44.5" customWidth="1"/>
    <col min="3" max="3" width="18" customWidth="1"/>
    <col min="4" max="4" width="16.5" customWidth="1"/>
    <col min="5" max="5" width="15.6640625" customWidth="1"/>
    <col min="6" max="6" width="16.33203125" customWidth="1"/>
    <col min="7" max="7" width="14.83203125" customWidth="1"/>
    <col min="8" max="8" width="15.5" customWidth="1"/>
    <col min="9" max="9" width="11.33203125" customWidth="1"/>
  </cols>
  <sheetData>
    <row r="1" spans="1:9" ht="15.75">
      <c r="A1" s="1"/>
      <c r="B1" s="1"/>
      <c r="C1" s="1"/>
      <c r="D1" s="1"/>
      <c r="E1" s="1"/>
      <c r="F1" s="1"/>
      <c r="H1" s="1" t="s">
        <v>49</v>
      </c>
      <c r="I1" s="1"/>
    </row>
    <row r="2" spans="1:9" ht="17.25" customHeight="1">
      <c r="A2" s="222" t="s">
        <v>50</v>
      </c>
      <c r="B2" s="222"/>
      <c r="C2" s="222"/>
      <c r="D2" s="222"/>
      <c r="E2" s="222"/>
      <c r="F2" s="222"/>
      <c r="G2" s="222"/>
      <c r="H2" s="222"/>
      <c r="I2" s="222"/>
    </row>
    <row r="3" spans="1:9" ht="15.75" customHeight="1">
      <c r="A3" s="223" t="s">
        <v>51</v>
      </c>
      <c r="B3" s="223"/>
      <c r="C3" s="223"/>
      <c r="D3" s="223"/>
      <c r="E3" s="223"/>
      <c r="F3" s="223"/>
      <c r="G3" s="223"/>
      <c r="H3" s="223"/>
      <c r="I3" s="223"/>
    </row>
    <row r="4" spans="1:9" ht="15.75">
      <c r="A4" s="224" t="s">
        <v>513</v>
      </c>
      <c r="B4" s="224"/>
      <c r="C4" s="224"/>
      <c r="D4" s="224"/>
      <c r="E4" s="224"/>
      <c r="F4" s="224"/>
      <c r="G4" s="224"/>
      <c r="H4" s="224"/>
      <c r="I4" s="224"/>
    </row>
    <row r="6" spans="1:9" ht="18.75">
      <c r="A6" s="24" t="s">
        <v>55</v>
      </c>
      <c r="B6" s="52" t="s">
        <v>56</v>
      </c>
    </row>
    <row r="7" spans="1:9" ht="22.5" customHeight="1">
      <c r="A7" s="22"/>
      <c r="B7" s="44" t="s">
        <v>25</v>
      </c>
      <c r="C7" s="55" t="s">
        <v>27</v>
      </c>
      <c r="E7" s="62"/>
    </row>
    <row r="8" spans="1:9" ht="24" customHeight="1">
      <c r="A8" s="44" t="s">
        <v>57</v>
      </c>
      <c r="B8" s="56" t="s">
        <v>72</v>
      </c>
      <c r="C8" s="65">
        <v>147425</v>
      </c>
      <c r="D8" t="s">
        <v>36</v>
      </c>
      <c r="E8" s="63"/>
    </row>
    <row r="9" spans="1:9">
      <c r="A9" s="45" t="s">
        <v>58</v>
      </c>
      <c r="B9" s="53" t="s">
        <v>73</v>
      </c>
      <c r="C9" s="65">
        <v>138473</v>
      </c>
      <c r="D9" t="s">
        <v>36</v>
      </c>
      <c r="E9" s="63"/>
    </row>
    <row r="10" spans="1:9" ht="15.75">
      <c r="A10" s="22"/>
      <c r="B10" s="57" t="s">
        <v>26</v>
      </c>
      <c r="C10" s="66">
        <f>SUM(C8:E9)</f>
        <v>285898</v>
      </c>
      <c r="D10" t="s">
        <v>36</v>
      </c>
      <c r="E10" s="64"/>
    </row>
    <row r="11" spans="1:9">
      <c r="C11" s="204"/>
    </row>
    <row r="12" spans="1:9" ht="18.75">
      <c r="A12" s="24" t="s">
        <v>59</v>
      </c>
      <c r="B12" s="52" t="s">
        <v>60</v>
      </c>
      <c r="C12" s="204"/>
      <c r="H12" s="204"/>
    </row>
    <row r="13" spans="1:9" ht="57.75" customHeight="1">
      <c r="A13" s="22"/>
      <c r="B13" s="44" t="s">
        <v>25</v>
      </c>
      <c r="C13" s="41" t="s">
        <v>29</v>
      </c>
      <c r="D13" s="41" t="s">
        <v>30</v>
      </c>
      <c r="E13" s="41" t="s">
        <v>31</v>
      </c>
      <c r="F13" s="41" t="s">
        <v>74</v>
      </c>
      <c r="G13" s="41" t="s">
        <v>52</v>
      </c>
      <c r="H13" s="41" t="s">
        <v>32</v>
      </c>
      <c r="I13" s="42" t="s">
        <v>22</v>
      </c>
    </row>
    <row r="14" spans="1:9" ht="25.5" customHeight="1">
      <c r="A14" s="58" t="s">
        <v>57</v>
      </c>
      <c r="B14" s="59" t="s">
        <v>506</v>
      </c>
      <c r="C14" s="37">
        <v>0</v>
      </c>
      <c r="D14" s="37">
        <v>114461</v>
      </c>
      <c r="E14" s="37">
        <v>5167</v>
      </c>
      <c r="F14" s="37">
        <v>86107</v>
      </c>
      <c r="G14" s="37">
        <v>0</v>
      </c>
      <c r="H14" s="37">
        <f>SUM(C14:G14)</f>
        <v>205735</v>
      </c>
      <c r="I14" s="23"/>
    </row>
    <row r="15" spans="1:9" ht="15" customHeight="1">
      <c r="A15" s="60" t="s">
        <v>61</v>
      </c>
      <c r="B15" s="61" t="s">
        <v>75</v>
      </c>
      <c r="C15" s="48">
        <v>0</v>
      </c>
      <c r="D15" s="48">
        <v>0</v>
      </c>
      <c r="E15" s="48">
        <v>0</v>
      </c>
      <c r="F15" s="48">
        <f>F14</f>
        <v>86107</v>
      </c>
      <c r="G15" s="48">
        <v>0</v>
      </c>
      <c r="H15" s="38">
        <f>SUM(C15:G15)</f>
        <v>86107</v>
      </c>
      <c r="I15" s="21"/>
    </row>
    <row r="16" spans="1:9">
      <c r="A16" s="43" t="s">
        <v>58</v>
      </c>
      <c r="B16" s="54" t="s">
        <v>63</v>
      </c>
      <c r="C16" s="37">
        <f>SUM(C17,C19:C22)</f>
        <v>27000</v>
      </c>
      <c r="D16" s="50">
        <f>SUM(D17,D19:D22)</f>
        <v>0</v>
      </c>
      <c r="E16" s="37">
        <f>SUM(E17,E19:E22)</f>
        <v>16600</v>
      </c>
      <c r="F16" s="37">
        <f>SUM(F17,F19:F22)</f>
        <v>27063</v>
      </c>
      <c r="G16" s="37">
        <f>SUM(G17,G19:G22)</f>
        <v>9500</v>
      </c>
      <c r="H16" s="37">
        <f>SUM(C16:G16)</f>
        <v>80163</v>
      </c>
      <c r="I16" s="23"/>
    </row>
    <row r="17" spans="1:9">
      <c r="A17" s="60" t="s">
        <v>64</v>
      </c>
      <c r="B17" s="61" t="s">
        <v>65</v>
      </c>
      <c r="C17" s="48">
        <v>27000</v>
      </c>
      <c r="D17" s="49">
        <v>0</v>
      </c>
      <c r="E17" s="49">
        <v>0</v>
      </c>
      <c r="F17" s="51">
        <v>0</v>
      </c>
      <c r="G17" s="47">
        <v>0</v>
      </c>
      <c r="H17" s="38">
        <f>SUM(C17:F17)</f>
        <v>27000</v>
      </c>
      <c r="I17" s="21"/>
    </row>
    <row r="18" spans="1:9">
      <c r="A18" s="60" t="s">
        <v>62</v>
      </c>
      <c r="B18" s="61" t="s">
        <v>507</v>
      </c>
      <c r="C18" s="48">
        <v>27000</v>
      </c>
      <c r="D18" s="49">
        <v>0</v>
      </c>
      <c r="E18" s="49">
        <v>0</v>
      </c>
      <c r="F18" s="51">
        <v>0</v>
      </c>
      <c r="G18" s="47">
        <v>0</v>
      </c>
      <c r="H18" s="38">
        <f>SUM(C18:F18)</f>
        <v>27000</v>
      </c>
      <c r="I18" s="21"/>
    </row>
    <row r="19" spans="1:9">
      <c r="A19" s="60" t="s">
        <v>66</v>
      </c>
      <c r="B19" s="61" t="s">
        <v>508</v>
      </c>
      <c r="C19" s="49">
        <v>0</v>
      </c>
      <c r="D19" s="49">
        <v>0</v>
      </c>
      <c r="E19" s="49">
        <v>0</v>
      </c>
      <c r="F19" s="48">
        <v>7063</v>
      </c>
      <c r="G19" s="47">
        <v>0</v>
      </c>
      <c r="H19" s="38">
        <f>SUM(C19:G19)</f>
        <v>7063</v>
      </c>
      <c r="I19" s="21"/>
    </row>
    <row r="20" spans="1:9">
      <c r="A20" s="60" t="s">
        <v>67</v>
      </c>
      <c r="B20" s="61" t="s">
        <v>68</v>
      </c>
      <c r="C20" s="49">
        <v>0</v>
      </c>
      <c r="D20" s="49">
        <v>0</v>
      </c>
      <c r="E20" s="48">
        <v>16600</v>
      </c>
      <c r="F20" s="51">
        <v>0</v>
      </c>
      <c r="G20" s="47">
        <v>0</v>
      </c>
      <c r="H20" s="38">
        <f>SUM(C20:F20)</f>
        <v>16600</v>
      </c>
      <c r="I20" s="21"/>
    </row>
    <row r="21" spans="1:9">
      <c r="A21" s="60" t="s">
        <v>69</v>
      </c>
      <c r="B21" s="61" t="s">
        <v>70</v>
      </c>
      <c r="C21" s="49">
        <v>0</v>
      </c>
      <c r="D21" s="49">
        <v>0</v>
      </c>
      <c r="E21" s="49">
        <v>0</v>
      </c>
      <c r="F21" s="48">
        <v>20000</v>
      </c>
      <c r="G21" s="47">
        <v>0</v>
      </c>
      <c r="H21" s="38">
        <f>SUM(C21:G21)</f>
        <v>20000</v>
      </c>
      <c r="I21" s="21"/>
    </row>
    <row r="22" spans="1:9">
      <c r="A22" s="60" t="s">
        <v>71</v>
      </c>
      <c r="B22" s="61" t="s">
        <v>52</v>
      </c>
      <c r="C22" s="49">
        <v>0</v>
      </c>
      <c r="D22" s="49">
        <v>0</v>
      </c>
      <c r="E22" s="49">
        <v>0</v>
      </c>
      <c r="F22" s="48">
        <v>0</v>
      </c>
      <c r="G22" s="47">
        <v>9500</v>
      </c>
      <c r="H22" s="38">
        <f>SUM(C22:G22)</f>
        <v>9500</v>
      </c>
      <c r="I22" s="21"/>
    </row>
    <row r="23" spans="1:9" ht="15.75">
      <c r="A23" s="45"/>
      <c r="B23" s="57" t="s">
        <v>28</v>
      </c>
      <c r="C23" s="39">
        <f t="shared" ref="C23:H23" si="0">SUM(C14,C16)</f>
        <v>27000</v>
      </c>
      <c r="D23" s="39">
        <f t="shared" si="0"/>
        <v>114461</v>
      </c>
      <c r="E23" s="39">
        <f t="shared" si="0"/>
        <v>21767</v>
      </c>
      <c r="F23" s="39">
        <f t="shared" si="0"/>
        <v>113170</v>
      </c>
      <c r="G23" s="39">
        <f t="shared" si="0"/>
        <v>9500</v>
      </c>
      <c r="H23" s="39">
        <f t="shared" si="0"/>
        <v>285898</v>
      </c>
      <c r="I23" s="40"/>
    </row>
    <row r="26" spans="1:9">
      <c r="A26" s="46" t="s">
        <v>48</v>
      </c>
    </row>
  </sheetData>
  <mergeCells count="3">
    <mergeCell ref="A2:I2"/>
    <mergeCell ref="A3:I3"/>
    <mergeCell ref="A4:I4"/>
  </mergeCells>
  <phoneticPr fontId="7" type="noConversion"/>
  <pageMargins left="0.2" right="0.19" top="0.46" bottom="0.4" header="0.24" footer="0.22"/>
  <pageSetup paperSize="9" orientation="landscape" r:id="rId1"/>
  <headerFooter alignWithMargins="0">
    <oddFooter>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view="pageBreakPreview" zoomScaleNormal="100" workbookViewId="0">
      <selection activeCell="E17" sqref="E17"/>
    </sheetView>
  </sheetViews>
  <sheetFormatPr defaultRowHeight="12.75"/>
  <cols>
    <col min="1" max="1" width="32.1640625" style="92" customWidth="1"/>
    <col min="2" max="2" width="10.33203125" style="92" customWidth="1"/>
    <col min="3" max="3" width="8.83203125" style="92" customWidth="1"/>
    <col min="4" max="4" width="5.6640625" style="92" customWidth="1"/>
    <col min="5" max="5" width="8" style="92" customWidth="1"/>
    <col min="6" max="6" width="11.33203125" style="92" customWidth="1"/>
    <col min="7" max="7" width="11.83203125" style="92" customWidth="1"/>
    <col min="8" max="8" width="10.6640625" style="92" bestFit="1" customWidth="1"/>
    <col min="9" max="9" width="10" style="92" bestFit="1" customWidth="1"/>
    <col min="10" max="10" width="9.5" style="92" bestFit="1" customWidth="1"/>
    <col min="11" max="11" width="8" style="92" customWidth="1"/>
    <col min="12" max="12" width="9.5" style="92" bestFit="1" customWidth="1"/>
    <col min="13" max="13" width="5.5" style="92" customWidth="1"/>
    <col min="14" max="14" width="13" style="92" customWidth="1"/>
    <col min="15" max="15" width="6.33203125" style="92" customWidth="1"/>
    <col min="16" max="16" width="9.33203125" style="93"/>
    <col min="17" max="16384" width="9.33203125" style="92"/>
  </cols>
  <sheetData>
    <row r="1" spans="1:15" ht="15" customHeight="1">
      <c r="A1" s="89" t="s">
        <v>54</v>
      </c>
      <c r="B1" s="90">
        <v>240</v>
      </c>
      <c r="C1" s="89"/>
      <c r="D1" s="89"/>
      <c r="E1" s="91" t="s">
        <v>457</v>
      </c>
    </row>
    <row r="2" spans="1:15" ht="9" customHeight="1"/>
    <row r="3" spans="1:15">
      <c r="A3" s="94" t="s">
        <v>38</v>
      </c>
      <c r="B3" s="95">
        <f>O9</f>
        <v>7.6867200000000029</v>
      </c>
      <c r="C3" s="96" t="s">
        <v>80</v>
      </c>
      <c r="D3" s="96"/>
      <c r="E3" s="95">
        <f>O13</f>
        <v>16.116</v>
      </c>
      <c r="F3" s="96" t="s">
        <v>39</v>
      </c>
      <c r="G3" s="95">
        <f>SUM(O17,O19,O21)</f>
        <v>0.12240000000000001</v>
      </c>
      <c r="H3" s="96" t="s">
        <v>210</v>
      </c>
      <c r="I3" s="96"/>
      <c r="J3" s="95">
        <f>O24</f>
        <v>0.92862745098039223</v>
      </c>
      <c r="K3" s="96" t="s">
        <v>211</v>
      </c>
      <c r="L3" s="95">
        <f>O28</f>
        <v>1.0448828725038404</v>
      </c>
      <c r="M3" s="97" t="s">
        <v>87</v>
      </c>
      <c r="N3" s="98" t="s">
        <v>88</v>
      </c>
      <c r="O3" s="99">
        <f>SUM(B3,E3,G3,J3,L3)</f>
        <v>25.898630323484234</v>
      </c>
    </row>
    <row r="4" spans="1:15">
      <c r="A4" s="92" t="s">
        <v>0</v>
      </c>
      <c r="N4" s="100"/>
    </row>
    <row r="5" spans="1:15">
      <c r="N5" s="100"/>
    </row>
    <row r="6" spans="1:15">
      <c r="A6" s="101" t="s">
        <v>258</v>
      </c>
      <c r="B6" s="96">
        <v>16</v>
      </c>
      <c r="C6" s="96" t="s">
        <v>82</v>
      </c>
      <c r="D6" s="96"/>
      <c r="E6" s="97">
        <v>0.36</v>
      </c>
      <c r="F6" s="95">
        <f>B6/E6</f>
        <v>44.444444444444443</v>
      </c>
      <c r="G6" s="96" t="s">
        <v>81</v>
      </c>
      <c r="H6" s="96"/>
      <c r="I6" s="96"/>
      <c r="J6" s="96"/>
      <c r="K6" s="96"/>
      <c r="L6" s="96"/>
      <c r="M6" s="96"/>
      <c r="N6" s="98"/>
      <c r="O6" s="102"/>
    </row>
    <row r="7" spans="1:15">
      <c r="A7" s="94" t="s">
        <v>76</v>
      </c>
      <c r="B7" s="96">
        <v>1.5</v>
      </c>
      <c r="C7" s="96" t="s">
        <v>84</v>
      </c>
      <c r="D7" s="96"/>
      <c r="E7" s="103">
        <f>B6*B7</f>
        <v>24</v>
      </c>
      <c r="F7" s="96" t="s">
        <v>83</v>
      </c>
      <c r="G7" s="96"/>
      <c r="H7" s="104">
        <f>F6*B7</f>
        <v>66.666666666666657</v>
      </c>
      <c r="I7" s="96" t="s">
        <v>81</v>
      </c>
      <c r="J7" s="96"/>
      <c r="K7" s="96"/>
      <c r="L7" s="96"/>
      <c r="M7" s="96"/>
      <c r="N7" s="98"/>
      <c r="O7" s="102"/>
    </row>
    <row r="8" spans="1:15">
      <c r="A8" s="94" t="s">
        <v>259</v>
      </c>
      <c r="B8" s="105">
        <v>2.1352000000000002</v>
      </c>
      <c r="C8" s="96" t="s">
        <v>79</v>
      </c>
      <c r="D8" s="96"/>
      <c r="E8" s="96"/>
      <c r="F8" s="96"/>
      <c r="G8" s="96"/>
      <c r="H8" s="96"/>
      <c r="I8" s="96"/>
      <c r="J8" s="96"/>
      <c r="K8" s="96"/>
      <c r="L8" s="96"/>
      <c r="M8" s="96"/>
      <c r="N8" s="98"/>
      <c r="O8" s="102"/>
    </row>
    <row r="9" spans="1:15">
      <c r="A9" s="94" t="s">
        <v>33</v>
      </c>
      <c r="B9" s="95">
        <f>B1*B8</f>
        <v>512.44800000000009</v>
      </c>
      <c r="C9" s="96" t="s">
        <v>78</v>
      </c>
      <c r="D9" s="104">
        <f>H7</f>
        <v>66.666666666666657</v>
      </c>
      <c r="E9" s="96" t="s">
        <v>81</v>
      </c>
      <c r="F9" s="96"/>
      <c r="G9" s="96"/>
      <c r="H9" s="95">
        <f>B9/D9</f>
        <v>7.6867200000000029</v>
      </c>
      <c r="I9" s="96" t="s">
        <v>44</v>
      </c>
      <c r="J9" s="96"/>
      <c r="K9" s="96"/>
      <c r="L9" s="96"/>
      <c r="M9" s="96"/>
      <c r="N9" s="98" t="s">
        <v>77</v>
      </c>
      <c r="O9" s="99">
        <f>H9</f>
        <v>7.6867200000000029</v>
      </c>
    </row>
    <row r="11" spans="1:15">
      <c r="A11" s="94" t="s">
        <v>260</v>
      </c>
      <c r="B11" s="96">
        <v>4</v>
      </c>
      <c r="C11" s="96" t="s">
        <v>85</v>
      </c>
      <c r="D11" s="96">
        <v>4</v>
      </c>
      <c r="E11" s="96" t="s">
        <v>89</v>
      </c>
      <c r="F11" s="103">
        <f>B11*D11</f>
        <v>16</v>
      </c>
      <c r="G11" s="96" t="s">
        <v>86</v>
      </c>
      <c r="H11" s="96"/>
      <c r="I11" s="96"/>
      <c r="J11" s="96"/>
      <c r="K11" s="96"/>
      <c r="L11" s="96"/>
      <c r="M11" s="96"/>
      <c r="N11" s="96"/>
      <c r="O11" s="102"/>
    </row>
    <row r="12" spans="1:15">
      <c r="A12" s="94" t="s">
        <v>259</v>
      </c>
      <c r="B12" s="105">
        <v>1.0744</v>
      </c>
      <c r="C12" s="96" t="s">
        <v>79</v>
      </c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102"/>
    </row>
    <row r="13" spans="1:15">
      <c r="A13" s="94" t="s">
        <v>34</v>
      </c>
      <c r="B13" s="95">
        <f>B1*B12</f>
        <v>257.85599999999999</v>
      </c>
      <c r="C13" s="96" t="s">
        <v>91</v>
      </c>
      <c r="D13" s="103">
        <f>F11</f>
        <v>16</v>
      </c>
      <c r="E13" s="96" t="s">
        <v>92</v>
      </c>
      <c r="F13" s="95">
        <f>B13/D13</f>
        <v>16.116</v>
      </c>
      <c r="G13" s="96" t="s">
        <v>46</v>
      </c>
      <c r="H13" s="96"/>
      <c r="I13" s="96"/>
      <c r="J13" s="96"/>
      <c r="K13" s="96"/>
      <c r="L13" s="96"/>
      <c r="M13" s="96"/>
      <c r="N13" s="98" t="s">
        <v>13</v>
      </c>
      <c r="O13" s="99">
        <f>F13</f>
        <v>16.116</v>
      </c>
    </row>
    <row r="14" spans="1:15">
      <c r="A14" s="101"/>
      <c r="B14" s="96" t="s">
        <v>47</v>
      </c>
      <c r="C14" s="96"/>
      <c r="D14" s="96"/>
      <c r="E14" s="96"/>
      <c r="F14" s="96"/>
      <c r="G14" s="106">
        <f>B13*21</f>
        <v>5414.9759999999997</v>
      </c>
      <c r="H14" s="107" t="s">
        <v>107</v>
      </c>
      <c r="I14" s="103">
        <f>SUM(H37:H39)</f>
        <v>2142</v>
      </c>
      <c r="J14" s="96" t="s">
        <v>106</v>
      </c>
      <c r="K14" s="96"/>
      <c r="L14" s="95">
        <f>G14/I14</f>
        <v>2.528</v>
      </c>
      <c r="M14" s="96" t="s">
        <v>11</v>
      </c>
      <c r="N14" s="96"/>
      <c r="O14" s="99">
        <f>L14</f>
        <v>2.528</v>
      </c>
    </row>
    <row r="15" spans="1:15">
      <c r="A15" s="92" t="s">
        <v>1</v>
      </c>
    </row>
    <row r="16" spans="1:15">
      <c r="A16" s="108" t="s">
        <v>97</v>
      </c>
    </row>
    <row r="17" spans="1:15">
      <c r="A17" s="109" t="s">
        <v>96</v>
      </c>
      <c r="B17" s="103">
        <f>B1*B18</f>
        <v>9.6000000000000002E-2</v>
      </c>
      <c r="C17" s="96" t="s">
        <v>98</v>
      </c>
      <c r="D17" s="96"/>
      <c r="E17" s="103">
        <f>H37</f>
        <v>135</v>
      </c>
      <c r="F17" s="96" t="s">
        <v>99</v>
      </c>
      <c r="G17" s="103">
        <f>B17*E17</f>
        <v>12.96</v>
      </c>
      <c r="H17" s="96" t="s">
        <v>11</v>
      </c>
      <c r="I17" s="96"/>
      <c r="J17" s="96"/>
      <c r="K17" s="96"/>
      <c r="L17" s="96"/>
      <c r="M17" s="96"/>
      <c r="N17" s="96" t="s">
        <v>207</v>
      </c>
      <c r="O17" s="99">
        <f>B17*1.1</f>
        <v>0.10560000000000001</v>
      </c>
    </row>
    <row r="18" spans="1:15">
      <c r="A18" s="110" t="s">
        <v>261</v>
      </c>
      <c r="B18" s="105">
        <v>4.0000000000000002E-4</v>
      </c>
      <c r="C18" s="96" t="s">
        <v>79</v>
      </c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102"/>
    </row>
    <row r="19" spans="1:15">
      <c r="A19" s="109" t="s">
        <v>212</v>
      </c>
      <c r="B19" s="103">
        <f>B1*B20</f>
        <v>4.8000000000000001E-2</v>
      </c>
      <c r="C19" s="96" t="s">
        <v>98</v>
      </c>
      <c r="D19" s="96"/>
      <c r="E19" s="103">
        <f>SUM(H38)</f>
        <v>708</v>
      </c>
      <c r="F19" s="96" t="s">
        <v>99</v>
      </c>
      <c r="G19" s="103">
        <f>B19*E19</f>
        <v>33.984000000000002</v>
      </c>
      <c r="H19" s="96" t="s">
        <v>11</v>
      </c>
      <c r="I19" s="96"/>
      <c r="J19" s="96"/>
      <c r="K19" s="96"/>
      <c r="L19" s="96"/>
      <c r="M19" s="96"/>
      <c r="N19" s="96" t="s">
        <v>208</v>
      </c>
      <c r="O19" s="111">
        <f>B19*0.24</f>
        <v>1.1519999999999999E-2</v>
      </c>
    </row>
    <row r="20" spans="1:15">
      <c r="A20" s="110" t="s">
        <v>261</v>
      </c>
      <c r="B20" s="105">
        <v>2.0000000000000001E-4</v>
      </c>
      <c r="C20" s="96" t="s">
        <v>79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102"/>
    </row>
    <row r="21" spans="1:15">
      <c r="A21" s="109" t="s">
        <v>213</v>
      </c>
      <c r="B21" s="103">
        <f>B1*B20</f>
        <v>4.8000000000000001E-2</v>
      </c>
      <c r="C21" s="96" t="s">
        <v>98</v>
      </c>
      <c r="D21" s="96"/>
      <c r="E21" s="103">
        <f>SUM(H39)</f>
        <v>1299</v>
      </c>
      <c r="F21" s="96" t="s">
        <v>99</v>
      </c>
      <c r="G21" s="103">
        <f>B21*E21</f>
        <v>62.352000000000004</v>
      </c>
      <c r="H21" s="96" t="s">
        <v>11</v>
      </c>
      <c r="I21" s="96"/>
      <c r="J21" s="96"/>
      <c r="K21" s="96"/>
      <c r="L21" s="96"/>
      <c r="M21" s="96"/>
      <c r="N21" s="96" t="s">
        <v>209</v>
      </c>
      <c r="O21" s="111">
        <f>B21*0.11</f>
        <v>5.28E-3</v>
      </c>
    </row>
    <row r="22" spans="1:15">
      <c r="A22" s="110" t="s">
        <v>261</v>
      </c>
      <c r="B22" s="105">
        <v>2.0000000000000001E-4</v>
      </c>
      <c r="C22" s="96" t="s">
        <v>79</v>
      </c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102"/>
    </row>
    <row r="24" spans="1:15">
      <c r="A24" s="112" t="s">
        <v>262</v>
      </c>
      <c r="B24" s="103">
        <f>B1*B25</f>
        <v>497.28000000000003</v>
      </c>
      <c r="C24" s="96" t="s">
        <v>103</v>
      </c>
      <c r="D24" s="96"/>
      <c r="E24" s="96"/>
      <c r="F24" s="103">
        <f>B24*4</f>
        <v>1989.1200000000001</v>
      </c>
      <c r="G24" s="96" t="s">
        <v>104</v>
      </c>
      <c r="H24" s="103">
        <f>SUM(H37:H39)</f>
        <v>2142</v>
      </c>
      <c r="I24" s="96" t="s">
        <v>105</v>
      </c>
      <c r="J24" s="95">
        <f>F24/H24</f>
        <v>0.92862745098039223</v>
      </c>
      <c r="K24" s="96" t="s">
        <v>45</v>
      </c>
      <c r="L24" s="96"/>
      <c r="M24" s="96"/>
      <c r="N24" s="97"/>
      <c r="O24" s="99">
        <f>J24</f>
        <v>0.92862745098039223</v>
      </c>
    </row>
    <row r="25" spans="1:15">
      <c r="A25" s="94" t="s">
        <v>259</v>
      </c>
      <c r="B25" s="105">
        <v>2.0720000000000001</v>
      </c>
      <c r="C25" s="96" t="s">
        <v>79</v>
      </c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7"/>
      <c r="O25" s="102"/>
    </row>
    <row r="26" spans="1:15">
      <c r="N26" s="113"/>
    </row>
    <row r="27" spans="1:15">
      <c r="A27" s="112" t="s">
        <v>263</v>
      </c>
      <c r="B27" s="95">
        <f>'План-сметка'!E20</f>
        <v>16600</v>
      </c>
      <c r="C27" s="96" t="s">
        <v>37</v>
      </c>
      <c r="D27" s="96"/>
      <c r="E27" s="96"/>
      <c r="F27" s="96"/>
      <c r="G27" s="95">
        <f>'План-сметка'!E23-B27</f>
        <v>5167</v>
      </c>
      <c r="H27" s="96" t="s">
        <v>90</v>
      </c>
      <c r="I27" s="95">
        <f>SUM(B27,G27)</f>
        <v>21767</v>
      </c>
      <c r="J27" s="96" t="s">
        <v>94</v>
      </c>
      <c r="K27" s="96"/>
      <c r="L27" s="95">
        <f>I27/12</f>
        <v>1813.9166666666667</v>
      </c>
      <c r="M27" s="96" t="s">
        <v>195</v>
      </c>
      <c r="N27" s="107"/>
      <c r="O27" s="114"/>
    </row>
    <row r="28" spans="1:15">
      <c r="A28" s="101"/>
      <c r="B28" s="95">
        <f>L27</f>
        <v>1813.9166666666667</v>
      </c>
      <c r="C28" s="96" t="s">
        <v>195</v>
      </c>
      <c r="D28" s="96" t="s">
        <v>35</v>
      </c>
      <c r="E28" s="115">
        <v>21</v>
      </c>
      <c r="F28" s="96" t="s">
        <v>93</v>
      </c>
      <c r="G28" s="95">
        <f>B28/E28</f>
        <v>86.376984126984127</v>
      </c>
      <c r="H28" s="96" t="s">
        <v>196</v>
      </c>
      <c r="I28" s="104">
        <f>SUM(H7,F11)</f>
        <v>82.666666666666657</v>
      </c>
      <c r="J28" s="96" t="s">
        <v>95</v>
      </c>
      <c r="K28" s="96"/>
      <c r="L28" s="95">
        <f>G28/I28</f>
        <v>1.0448828725038404</v>
      </c>
      <c r="M28" s="96" t="s">
        <v>200</v>
      </c>
      <c r="N28" s="96"/>
      <c r="O28" s="99">
        <f>L28</f>
        <v>1.0448828725038404</v>
      </c>
    </row>
    <row r="30" spans="1:15">
      <c r="A30" s="94" t="s">
        <v>264</v>
      </c>
      <c r="B30" s="95">
        <f>B1*B31</f>
        <v>430.56</v>
      </c>
      <c r="C30" s="96" t="s">
        <v>201</v>
      </c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8"/>
      <c r="O30" s="116">
        <f>B30</f>
        <v>430.56</v>
      </c>
    </row>
    <row r="31" spans="1:15">
      <c r="A31" s="110" t="s">
        <v>261</v>
      </c>
      <c r="B31" s="105">
        <v>1.794</v>
      </c>
      <c r="C31" s="96" t="s">
        <v>79</v>
      </c>
      <c r="D31" s="98"/>
      <c r="E31" s="98"/>
      <c r="F31" s="98"/>
      <c r="G31" s="98"/>
      <c r="H31" s="96"/>
      <c r="I31" s="96"/>
      <c r="J31" s="96"/>
      <c r="K31" s="96"/>
      <c r="L31" s="96"/>
      <c r="M31" s="96"/>
      <c r="N31" s="96"/>
      <c r="O31" s="102"/>
    </row>
    <row r="32" spans="1:15">
      <c r="A32" s="117"/>
      <c r="B32" s="118"/>
      <c r="C32" s="119"/>
      <c r="D32" s="100"/>
      <c r="E32" s="100"/>
      <c r="F32" s="100"/>
      <c r="G32" s="100"/>
    </row>
    <row r="33" spans="1:15">
      <c r="A33" s="156" t="s">
        <v>398</v>
      </c>
      <c r="B33" s="103">
        <f>B1*B34</f>
        <v>570.96</v>
      </c>
      <c r="C33" s="96" t="s">
        <v>201</v>
      </c>
      <c r="D33" s="98"/>
      <c r="E33" s="98"/>
      <c r="F33" s="98"/>
      <c r="G33" s="98"/>
      <c r="H33" s="96"/>
      <c r="I33" s="96"/>
      <c r="J33" s="96"/>
      <c r="K33" s="96"/>
      <c r="L33" s="96"/>
      <c r="M33" s="96"/>
      <c r="N33" s="96"/>
      <c r="O33" s="102"/>
    </row>
    <row r="34" spans="1:15">
      <c r="A34" s="94" t="s">
        <v>259</v>
      </c>
      <c r="B34" s="105">
        <v>2.379</v>
      </c>
      <c r="C34" s="96" t="s">
        <v>79</v>
      </c>
      <c r="D34" s="98"/>
      <c r="E34" s="98"/>
      <c r="F34" s="98"/>
      <c r="G34" s="98"/>
      <c r="H34" s="96"/>
      <c r="I34" s="96"/>
      <c r="J34" s="96"/>
      <c r="K34" s="96"/>
      <c r="L34" s="96"/>
      <c r="M34" s="96"/>
      <c r="N34" s="96"/>
      <c r="O34" s="102"/>
    </row>
    <row r="35" spans="1:15">
      <c r="A35" s="117"/>
      <c r="B35" s="119"/>
      <c r="C35" s="119"/>
      <c r="D35" s="100"/>
      <c r="E35" s="100"/>
      <c r="F35" s="100"/>
      <c r="G35" s="100"/>
    </row>
    <row r="36" spans="1:15">
      <c r="G36" s="92" t="s">
        <v>102</v>
      </c>
      <c r="O36" s="93"/>
    </row>
    <row r="37" spans="1:15">
      <c r="A37" s="92" t="s">
        <v>53</v>
      </c>
      <c r="B37" s="120">
        <v>480</v>
      </c>
      <c r="C37" s="92" t="s">
        <v>11</v>
      </c>
      <c r="D37" s="92" t="s">
        <v>8</v>
      </c>
      <c r="H37" s="121">
        <f>SUM('Разполож съдове'!E124:F124)</f>
        <v>135</v>
      </c>
    </row>
    <row r="38" spans="1:15">
      <c r="B38" s="120">
        <v>66.09</v>
      </c>
      <c r="C38" s="92" t="s">
        <v>11</v>
      </c>
      <c r="D38" s="92" t="s">
        <v>20</v>
      </c>
      <c r="H38" s="121">
        <f>SUM('Разполож съдове'!G124:H124)</f>
        <v>708</v>
      </c>
    </row>
    <row r="39" spans="1:15">
      <c r="B39" s="120">
        <v>72.42</v>
      </c>
      <c r="C39" s="92" t="s">
        <v>11</v>
      </c>
      <c r="D39" s="92" t="s">
        <v>21</v>
      </c>
      <c r="H39" s="121">
        <f>SUM('Разполож съдове'!I124:J124)</f>
        <v>1299</v>
      </c>
    </row>
    <row r="40" spans="1:15">
      <c r="B40" s="113"/>
    </row>
    <row r="41" spans="1:15">
      <c r="A41" s="122" t="s">
        <v>214</v>
      </c>
    </row>
    <row r="42" spans="1:15">
      <c r="A42" s="94" t="s">
        <v>40</v>
      </c>
      <c r="B42" s="98">
        <v>1.1000000000000001</v>
      </c>
      <c r="C42" s="96" t="s">
        <v>202</v>
      </c>
      <c r="D42" s="96" t="s">
        <v>203</v>
      </c>
      <c r="E42" s="95">
        <f>O3</f>
        <v>25.898630323484234</v>
      </c>
      <c r="F42" s="96" t="s">
        <v>206</v>
      </c>
      <c r="G42" s="95">
        <f>B42*E42</f>
        <v>28.488493355832659</v>
      </c>
      <c r="H42" s="96" t="s">
        <v>41</v>
      </c>
      <c r="I42" s="96"/>
      <c r="J42" s="96"/>
      <c r="K42" s="96"/>
      <c r="L42" s="96"/>
      <c r="M42" s="96"/>
      <c r="N42" s="96"/>
      <c r="O42" s="99">
        <f>G42</f>
        <v>28.488493355832659</v>
      </c>
    </row>
    <row r="43" spans="1:15">
      <c r="A43" s="94" t="s">
        <v>20</v>
      </c>
      <c r="B43" s="98">
        <v>0.24</v>
      </c>
      <c r="C43" s="96" t="s">
        <v>204</v>
      </c>
      <c r="D43" s="96" t="s">
        <v>203</v>
      </c>
      <c r="E43" s="95">
        <f>O3</f>
        <v>25.898630323484234</v>
      </c>
      <c r="F43" s="96" t="s">
        <v>206</v>
      </c>
      <c r="G43" s="95">
        <f>B43*E43</f>
        <v>6.2156712776362157</v>
      </c>
      <c r="H43" s="96" t="s">
        <v>41</v>
      </c>
      <c r="I43" s="96"/>
      <c r="J43" s="96"/>
      <c r="K43" s="96"/>
      <c r="L43" s="96"/>
      <c r="M43" s="96"/>
      <c r="N43" s="96"/>
      <c r="O43" s="99">
        <f>G43</f>
        <v>6.2156712776362157</v>
      </c>
    </row>
    <row r="44" spans="1:15">
      <c r="A44" s="94" t="s">
        <v>42</v>
      </c>
      <c r="B44" s="98">
        <v>0.11</v>
      </c>
      <c r="C44" s="96" t="s">
        <v>205</v>
      </c>
      <c r="D44" s="96" t="s">
        <v>203</v>
      </c>
      <c r="E44" s="95">
        <f>O3</f>
        <v>25.898630323484234</v>
      </c>
      <c r="F44" s="96" t="s">
        <v>206</v>
      </c>
      <c r="G44" s="95">
        <f>B44*E44</f>
        <v>2.8488493355832656</v>
      </c>
      <c r="H44" s="96" t="s">
        <v>41</v>
      </c>
      <c r="I44" s="96"/>
      <c r="J44" s="96"/>
      <c r="K44" s="96"/>
      <c r="L44" s="96"/>
      <c r="M44" s="96"/>
      <c r="N44" s="96"/>
      <c r="O44" s="99">
        <f>G44</f>
        <v>2.8488493355832656</v>
      </c>
    </row>
  </sheetData>
  <phoneticPr fontId="7" type="noConversion"/>
  <pageMargins left="0.23" right="0.17" top="0.24" bottom="0.22" header="0.18" footer="0.17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1"/>
  <sheetViews>
    <sheetView view="pageBreakPreview" topLeftCell="A13" zoomScaleNormal="75" workbookViewId="0">
      <selection activeCell="H36" sqref="H36"/>
    </sheetView>
  </sheetViews>
  <sheetFormatPr defaultRowHeight="12.75"/>
  <cols>
    <col min="1" max="1" width="36.33203125" customWidth="1"/>
    <col min="2" max="2" width="15.33203125" customWidth="1"/>
    <col min="3" max="3" width="7.83203125" customWidth="1"/>
    <col min="4" max="4" width="3.83203125" customWidth="1"/>
    <col min="5" max="5" width="15.33203125" customWidth="1"/>
    <col min="6" max="6" width="4.6640625" customWidth="1"/>
    <col min="7" max="7" width="15.33203125" customWidth="1"/>
    <col min="8" max="8" width="5.33203125" customWidth="1"/>
    <col min="9" max="9" width="15.33203125" customWidth="1"/>
    <col min="10" max="10" width="4.6640625" customWidth="1"/>
    <col min="11" max="11" width="31.33203125" customWidth="1"/>
    <col min="12" max="12" width="7.6640625" style="67" customWidth="1"/>
    <col min="13" max="13" width="5" style="67" customWidth="1"/>
    <col min="14" max="15" width="13.1640625" style="67" customWidth="1"/>
    <col min="18" max="18" width="10.83203125" bestFit="1" customWidth="1"/>
  </cols>
  <sheetData>
    <row r="1" spans="1:15" ht="18.75">
      <c r="A1" s="222" t="s">
        <v>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2" spans="1:15" ht="18.75" customHeight="1">
      <c r="A2" s="223" t="s">
        <v>458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82"/>
      <c r="M2" s="82"/>
      <c r="N2" s="82"/>
      <c r="O2" s="82"/>
    </row>
    <row r="3" spans="1:15" ht="9" customHeight="1"/>
    <row r="4" spans="1:15" ht="15.75">
      <c r="A4" s="1" t="s">
        <v>101</v>
      </c>
      <c r="B4" s="68">
        <f>'Разбивка цена'!B9</f>
        <v>512.44800000000009</v>
      </c>
      <c r="C4" s="1" t="s">
        <v>100</v>
      </c>
      <c r="D4" s="1"/>
      <c r="E4" s="1"/>
      <c r="F4" s="1"/>
      <c r="G4" s="1"/>
      <c r="H4" s="1"/>
      <c r="I4" s="1"/>
      <c r="J4" s="1"/>
      <c r="K4" s="1"/>
      <c r="L4" s="16"/>
      <c r="M4" s="16"/>
      <c r="N4" s="16"/>
      <c r="O4" s="16"/>
    </row>
    <row r="5" spans="1:15" ht="15.75">
      <c r="A5" s="1" t="s">
        <v>23</v>
      </c>
      <c r="B5" s="68">
        <f>'Разбивка цена'!B13</f>
        <v>257.85599999999999</v>
      </c>
      <c r="C5" s="1" t="s">
        <v>43</v>
      </c>
      <c r="D5" s="1"/>
      <c r="E5" s="1"/>
      <c r="F5" s="1"/>
      <c r="G5" s="1"/>
      <c r="H5" s="1"/>
      <c r="I5" s="1"/>
      <c r="J5" s="1"/>
      <c r="K5" s="1"/>
      <c r="L5" s="16"/>
      <c r="M5" s="16"/>
      <c r="N5" s="16"/>
      <c r="O5" s="16"/>
    </row>
    <row r="6" spans="1:15" ht="9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6"/>
      <c r="M6" s="16"/>
      <c r="N6" s="16"/>
      <c r="O6" s="16"/>
    </row>
    <row r="7" spans="1:15" ht="15.75">
      <c r="A7" s="1" t="s">
        <v>14</v>
      </c>
      <c r="B7" s="26">
        <f>'Разбивка цена'!O3</f>
        <v>25.898630323484234</v>
      </c>
      <c r="C7" s="19" t="s">
        <v>15</v>
      </c>
      <c r="D7" s="19"/>
      <c r="E7" s="19"/>
      <c r="F7" s="19"/>
      <c r="G7" s="19"/>
      <c r="H7" s="19"/>
      <c r="I7" s="19"/>
      <c r="J7" s="19"/>
      <c r="K7" s="19"/>
      <c r="L7" s="83"/>
      <c r="M7" s="83"/>
      <c r="N7" s="83"/>
      <c r="O7" s="83"/>
    </row>
    <row r="8" spans="1:15" ht="48" customHeight="1">
      <c r="A8" s="2" t="s">
        <v>3</v>
      </c>
      <c r="B8" s="225" t="s">
        <v>257</v>
      </c>
      <c r="C8" s="226"/>
      <c r="D8" s="227"/>
      <c r="E8" s="225" t="s">
        <v>4</v>
      </c>
      <c r="F8" s="227"/>
      <c r="G8" s="225" t="s">
        <v>5</v>
      </c>
      <c r="H8" s="227"/>
      <c r="I8" s="225" t="s">
        <v>9</v>
      </c>
      <c r="J8" s="227"/>
      <c r="K8" s="2" t="s">
        <v>22</v>
      </c>
      <c r="L8" s="86"/>
      <c r="M8" s="84"/>
      <c r="N8" s="84"/>
      <c r="O8" s="84"/>
    </row>
    <row r="9" spans="1:15" ht="12" customHeight="1">
      <c r="A9" s="20">
        <v>1</v>
      </c>
      <c r="B9" s="234">
        <v>2</v>
      </c>
      <c r="C9" s="235"/>
      <c r="D9" s="236"/>
      <c r="E9" s="225">
        <v>3</v>
      </c>
      <c r="F9" s="227"/>
      <c r="G9" s="225">
        <v>4</v>
      </c>
      <c r="H9" s="227"/>
      <c r="I9" s="225">
        <v>5</v>
      </c>
      <c r="J9" s="227"/>
      <c r="K9" s="218">
        <v>6</v>
      </c>
      <c r="L9" s="87"/>
      <c r="M9" s="85"/>
      <c r="N9" s="85"/>
      <c r="O9" s="85"/>
    </row>
    <row r="10" spans="1:15" ht="19.5" customHeight="1">
      <c r="A10" s="237" t="s">
        <v>6</v>
      </c>
      <c r="B10" s="238"/>
      <c r="C10" s="238"/>
      <c r="D10" s="239"/>
      <c r="E10" s="27">
        <f>SUM('Разбивка цена'!O9,'Разбивка цена'!O14)*1.1</f>
        <v>11.236192000000004</v>
      </c>
      <c r="F10" s="5" t="s">
        <v>11</v>
      </c>
      <c r="G10" s="28">
        <f>SUM('Разбивка цена'!O9,'Разбивка цена'!O14)*0.24</f>
        <v>2.4515328000000007</v>
      </c>
      <c r="H10" s="5" t="s">
        <v>11</v>
      </c>
      <c r="I10" s="28">
        <f>SUM('Разбивка цена'!O9,'Разбивка цена'!O14)*0.11</f>
        <v>1.1236192000000005</v>
      </c>
      <c r="J10" s="6" t="s">
        <v>11</v>
      </c>
      <c r="K10" s="219"/>
      <c r="L10" s="88"/>
      <c r="M10" s="16"/>
      <c r="N10" s="16"/>
      <c r="O10" s="16"/>
    </row>
    <row r="11" spans="1:15" ht="19.5" customHeight="1" thickBot="1">
      <c r="A11" s="240" t="s">
        <v>24</v>
      </c>
      <c r="B11" s="241"/>
      <c r="C11" s="241"/>
      <c r="D11" s="242"/>
      <c r="E11" s="30">
        <f>'Разбивка цена'!O28*1.1</f>
        <v>1.1493711597542244</v>
      </c>
      <c r="F11" s="78" t="s">
        <v>11</v>
      </c>
      <c r="G11" s="30">
        <f>'Разбивка цена'!O28*0.24</f>
        <v>0.25077188940092165</v>
      </c>
      <c r="H11" s="78" t="s">
        <v>11</v>
      </c>
      <c r="I11" s="30">
        <f>'Разбивка цена'!O28*0.11</f>
        <v>0.11493711597542244</v>
      </c>
      <c r="J11" s="78" t="s">
        <v>11</v>
      </c>
      <c r="K11" s="219"/>
      <c r="L11" s="88"/>
      <c r="M11" s="16"/>
      <c r="N11" s="16"/>
      <c r="O11" s="16"/>
    </row>
    <row r="12" spans="1:15" ht="15.75">
      <c r="A12" s="228" t="s">
        <v>7</v>
      </c>
      <c r="B12" s="8" t="s">
        <v>252</v>
      </c>
      <c r="C12" s="32">
        <v>252</v>
      </c>
      <c r="D12" s="9" t="s">
        <v>10</v>
      </c>
      <c r="E12" s="77">
        <f>'Разбивка цена'!B37/C12</f>
        <v>1.9047619047619047</v>
      </c>
      <c r="F12" s="124" t="s">
        <v>11</v>
      </c>
      <c r="G12" s="72">
        <f>'Разбивка цена'!B38/C12</f>
        <v>0.26226190476190475</v>
      </c>
      <c r="H12" s="73" t="s">
        <v>11</v>
      </c>
      <c r="I12" s="72">
        <f>'Разбивка цена'!B39/C12</f>
        <v>0.2873809523809524</v>
      </c>
      <c r="J12" s="73" t="s">
        <v>11</v>
      </c>
      <c r="K12" s="219"/>
      <c r="L12" s="88"/>
      <c r="M12" s="16"/>
      <c r="N12" s="16"/>
      <c r="O12" s="16"/>
    </row>
    <row r="13" spans="1:15" ht="15.75">
      <c r="A13" s="229"/>
      <c r="B13" s="11" t="s">
        <v>253</v>
      </c>
      <c r="C13" s="33">
        <v>120</v>
      </c>
      <c r="D13" s="7" t="s">
        <v>10</v>
      </c>
      <c r="E13" s="75">
        <f>'Разбивка цена'!B37/C13</f>
        <v>4</v>
      </c>
      <c r="F13" s="12" t="s">
        <v>11</v>
      </c>
      <c r="G13" s="28">
        <f>'Разбивка цена'!B38/C13</f>
        <v>0.55075000000000007</v>
      </c>
      <c r="H13" s="4" t="s">
        <v>11</v>
      </c>
      <c r="I13" s="28">
        <f>'Разбивка цена'!B39/C13</f>
        <v>0.60350000000000004</v>
      </c>
      <c r="J13" s="4" t="s">
        <v>11</v>
      </c>
      <c r="K13" s="219"/>
      <c r="L13" s="88"/>
      <c r="M13" s="16"/>
      <c r="N13" s="16"/>
      <c r="O13" s="16"/>
    </row>
    <row r="14" spans="1:15" ht="15.75">
      <c r="A14" s="229"/>
      <c r="B14" s="11" t="s">
        <v>254</v>
      </c>
      <c r="C14" s="34">
        <v>52</v>
      </c>
      <c r="D14" s="4" t="s">
        <v>10</v>
      </c>
      <c r="E14" s="75">
        <f>'Разбивка цена'!B37/C14</f>
        <v>9.2307692307692299</v>
      </c>
      <c r="F14" s="12" t="s">
        <v>11</v>
      </c>
      <c r="G14" s="28">
        <f>'Разбивка цена'!B38/C14</f>
        <v>1.2709615384615385</v>
      </c>
      <c r="H14" s="4" t="s">
        <v>11</v>
      </c>
      <c r="I14" s="28">
        <f>'Разбивка цена'!B39/C14</f>
        <v>1.3926923076923077</v>
      </c>
      <c r="J14" s="4" t="s">
        <v>11</v>
      </c>
      <c r="K14" s="219"/>
      <c r="L14" s="88"/>
      <c r="M14" s="16"/>
      <c r="N14" s="16"/>
      <c r="O14" s="16"/>
    </row>
    <row r="15" spans="1:15" ht="15.75">
      <c r="A15" s="229"/>
      <c r="B15" s="11" t="s">
        <v>255</v>
      </c>
      <c r="C15" s="33">
        <v>24</v>
      </c>
      <c r="D15" s="7" t="s">
        <v>10</v>
      </c>
      <c r="E15" s="75">
        <f>'Разбивка цена'!B37/C15</f>
        <v>20</v>
      </c>
      <c r="F15" s="12" t="s">
        <v>11</v>
      </c>
      <c r="G15" s="28">
        <f>'Разбивка цена'!B38/C15</f>
        <v>2.7537500000000001</v>
      </c>
      <c r="H15" s="4" t="s">
        <v>11</v>
      </c>
      <c r="I15" s="28">
        <f>'Разбивка цена'!B39/C15</f>
        <v>3.0175000000000001</v>
      </c>
      <c r="J15" s="4" t="s">
        <v>11</v>
      </c>
      <c r="K15" s="219"/>
      <c r="L15" s="88"/>
      <c r="M15" s="16"/>
      <c r="N15" s="16"/>
      <c r="O15" s="16"/>
    </row>
    <row r="16" spans="1:15" ht="16.5" thickBot="1">
      <c r="A16" s="230"/>
      <c r="B16" s="13" t="s">
        <v>256</v>
      </c>
      <c r="C16" s="35">
        <v>12</v>
      </c>
      <c r="D16" s="15" t="s">
        <v>10</v>
      </c>
      <c r="E16" s="76">
        <f>'Разбивка цена'!B37/C16</f>
        <v>40</v>
      </c>
      <c r="F16" s="14" t="s">
        <v>11</v>
      </c>
      <c r="G16" s="30">
        <f>'Разбивка цена'!B38/C16</f>
        <v>5.5075000000000003</v>
      </c>
      <c r="H16" s="15" t="s">
        <v>11</v>
      </c>
      <c r="I16" s="30">
        <f>'Разбивка цена'!B39/C16</f>
        <v>6.0350000000000001</v>
      </c>
      <c r="J16" s="15" t="s">
        <v>11</v>
      </c>
      <c r="K16" s="219"/>
      <c r="L16" s="88"/>
      <c r="M16" s="16"/>
      <c r="N16" s="16"/>
      <c r="O16" s="16"/>
    </row>
    <row r="17" spans="1:15" ht="15.75">
      <c r="A17" s="228" t="s">
        <v>12</v>
      </c>
      <c r="B17" s="8" t="s">
        <v>252</v>
      </c>
      <c r="C17" s="79">
        <v>1</v>
      </c>
      <c r="D17" s="9" t="s">
        <v>10</v>
      </c>
      <c r="E17" s="72">
        <f>SUM($E$10+$E$11+E12)</f>
        <v>14.290325064516134</v>
      </c>
      <c r="F17" s="73" t="s">
        <v>11</v>
      </c>
      <c r="G17" s="72">
        <f>SUM($G$10+$G$11+G12)</f>
        <v>2.964566594162827</v>
      </c>
      <c r="H17" s="74" t="s">
        <v>11</v>
      </c>
      <c r="I17" s="72">
        <f>SUM($I$10+$I$11+I12)</f>
        <v>1.5259372683563752</v>
      </c>
      <c r="J17" s="74" t="s">
        <v>11</v>
      </c>
      <c r="K17" s="219"/>
      <c r="L17" s="88"/>
      <c r="M17" s="16"/>
      <c r="N17" s="16"/>
      <c r="O17" s="16"/>
    </row>
    <row r="18" spans="1:15" ht="15.75">
      <c r="A18" s="229"/>
      <c r="B18" s="11" t="s">
        <v>253</v>
      </c>
      <c r="C18" s="80">
        <v>1</v>
      </c>
      <c r="D18" s="4" t="s">
        <v>10</v>
      </c>
      <c r="E18" s="28">
        <f>SUM($E$10+$E$11+E13)</f>
        <v>16.385563159754227</v>
      </c>
      <c r="F18" s="4" t="s">
        <v>11</v>
      </c>
      <c r="G18" s="28">
        <f>SUM($G$10+$G$11+G13)</f>
        <v>3.2530546894009227</v>
      </c>
      <c r="H18" s="3" t="s">
        <v>11</v>
      </c>
      <c r="I18" s="28">
        <f>SUM($I$10+$I$11+I13)</f>
        <v>1.8420563159754231</v>
      </c>
      <c r="J18" s="3" t="s">
        <v>11</v>
      </c>
      <c r="K18" s="219"/>
      <c r="L18" s="88"/>
      <c r="M18" s="16"/>
      <c r="N18" s="16"/>
      <c r="O18" s="16"/>
    </row>
    <row r="19" spans="1:15" ht="15.75">
      <c r="A19" s="229"/>
      <c r="B19" s="11" t="s">
        <v>254</v>
      </c>
      <c r="C19" s="80">
        <v>1</v>
      </c>
      <c r="D19" s="4" t="s">
        <v>10</v>
      </c>
      <c r="E19" s="28">
        <f>SUM($E$10+$E$11+E14)</f>
        <v>21.616332390523461</v>
      </c>
      <c r="F19" s="4" t="s">
        <v>11</v>
      </c>
      <c r="G19" s="28">
        <f>SUM($G$10+$G$11+G14)</f>
        <v>3.9732662278624611</v>
      </c>
      <c r="H19" s="3" t="s">
        <v>11</v>
      </c>
      <c r="I19" s="28">
        <f>SUM($I$10+$I$11+I14)</f>
        <v>2.6312486236677306</v>
      </c>
      <c r="J19" s="3" t="s">
        <v>11</v>
      </c>
      <c r="K19" s="219"/>
      <c r="L19" s="88"/>
      <c r="M19" s="16"/>
      <c r="N19" s="16"/>
      <c r="O19" s="16"/>
    </row>
    <row r="20" spans="1:15" ht="15.75">
      <c r="A20" s="229"/>
      <c r="B20" s="11" t="s">
        <v>255</v>
      </c>
      <c r="C20" s="80">
        <v>1</v>
      </c>
      <c r="D20" s="4" t="s">
        <v>10</v>
      </c>
      <c r="E20" s="28">
        <f>SUM($E$10+$E$11+E15)</f>
        <v>32.385563159754227</v>
      </c>
      <c r="F20" s="4" t="s">
        <v>11</v>
      </c>
      <c r="G20" s="28">
        <f>SUM($G$10+$G$11+G15)</f>
        <v>5.4560546894009221</v>
      </c>
      <c r="H20" s="3" t="s">
        <v>11</v>
      </c>
      <c r="I20" s="28">
        <f>SUM($I$10+$I$11+I15)</f>
        <v>4.2560563159754228</v>
      </c>
      <c r="J20" s="3" t="s">
        <v>11</v>
      </c>
      <c r="K20" s="219"/>
      <c r="L20" s="88"/>
      <c r="M20" s="16"/>
      <c r="N20" s="16"/>
      <c r="O20" s="16"/>
    </row>
    <row r="21" spans="1:15" ht="16.5" thickBot="1">
      <c r="A21" s="230"/>
      <c r="B21" s="13" t="s">
        <v>256</v>
      </c>
      <c r="C21" s="81">
        <v>1</v>
      </c>
      <c r="D21" s="15" t="s">
        <v>10</v>
      </c>
      <c r="E21" s="30">
        <f>SUM($E$10+$E$11+E16)</f>
        <v>52.385563159754227</v>
      </c>
      <c r="F21" s="15" t="s">
        <v>11</v>
      </c>
      <c r="G21" s="30">
        <f>SUM($G$10+$G$11+G16)</f>
        <v>8.2098046894009222</v>
      </c>
      <c r="H21" s="15" t="s">
        <v>11</v>
      </c>
      <c r="I21" s="30">
        <f>SUM($I$10+$I$11+I16)</f>
        <v>7.2735563159754228</v>
      </c>
      <c r="J21" s="15" t="s">
        <v>11</v>
      </c>
      <c r="K21" s="220"/>
      <c r="L21" s="88"/>
      <c r="M21" s="16"/>
      <c r="N21" s="16"/>
      <c r="O21" s="16"/>
    </row>
    <row r="22" spans="1:15" ht="15.75">
      <c r="A22" s="231" t="s">
        <v>510</v>
      </c>
      <c r="B22" s="8" t="s">
        <v>252</v>
      </c>
      <c r="C22" s="32">
        <v>252</v>
      </c>
      <c r="D22" s="9" t="s">
        <v>10</v>
      </c>
      <c r="E22" s="29">
        <f>SUM(E17*C22)+'Разбивка цена'!O24</f>
        <v>3602.0905437090464</v>
      </c>
      <c r="F22" s="10" t="s">
        <v>11</v>
      </c>
      <c r="G22" s="72">
        <f>SUM(G17*C22)+'Разбивка цена'!O24</f>
        <v>747.99940918001278</v>
      </c>
      <c r="H22" s="73" t="s">
        <v>11</v>
      </c>
      <c r="I22" s="72">
        <f>SUM(I17*C22)+'Разбивка цена'!O24</f>
        <v>385.46481907678697</v>
      </c>
      <c r="J22" s="73" t="s">
        <v>11</v>
      </c>
      <c r="K22" s="220"/>
      <c r="L22" s="88"/>
      <c r="M22" s="16"/>
      <c r="N22" s="16"/>
      <c r="O22" s="16"/>
    </row>
    <row r="23" spans="1:15" ht="15.75">
      <c r="A23" s="232"/>
      <c r="B23" s="11" t="s">
        <v>253</v>
      </c>
      <c r="C23" s="34">
        <v>120</v>
      </c>
      <c r="D23" s="4" t="s">
        <v>10</v>
      </c>
      <c r="E23" s="28">
        <f>SUM(E18*C23)+'Разбивка цена'!O24</f>
        <v>1967.1962066214878</v>
      </c>
      <c r="F23" s="3" t="s">
        <v>11</v>
      </c>
      <c r="G23" s="28">
        <f>SUM(G18*C23)+'Разбивка цена'!O24</f>
        <v>391.29519017909109</v>
      </c>
      <c r="H23" s="4" t="s">
        <v>11</v>
      </c>
      <c r="I23" s="28">
        <f>SUM(I18*C23)+'Разбивка цена'!O24</f>
        <v>221.97538536803117</v>
      </c>
      <c r="J23" s="4" t="s">
        <v>11</v>
      </c>
      <c r="K23" s="220"/>
      <c r="L23" s="88"/>
      <c r="M23" s="16"/>
      <c r="N23" s="16"/>
      <c r="O23" s="16"/>
    </row>
    <row r="24" spans="1:15" ht="15.75">
      <c r="A24" s="232"/>
      <c r="B24" s="11" t="s">
        <v>254</v>
      </c>
      <c r="C24" s="34">
        <v>52</v>
      </c>
      <c r="D24" s="4" t="s">
        <v>10</v>
      </c>
      <c r="E24" s="28">
        <f>SUM(E19*C24)+'Разбивка цена'!O24</f>
        <v>1124.9779117582004</v>
      </c>
      <c r="F24" s="3" t="s">
        <v>11</v>
      </c>
      <c r="G24" s="28">
        <f>SUM(G19*C24)+'Разбивка цена'!O24</f>
        <v>207.53847129982839</v>
      </c>
      <c r="H24" s="4" t="s">
        <v>11</v>
      </c>
      <c r="I24" s="28">
        <f>SUM(I19*C24)+'Разбивка цена'!O24</f>
        <v>137.7535558817024</v>
      </c>
      <c r="J24" s="4" t="s">
        <v>11</v>
      </c>
      <c r="K24" s="220"/>
      <c r="L24" s="88"/>
      <c r="M24" s="16"/>
      <c r="N24" s="16"/>
      <c r="O24" s="16"/>
    </row>
    <row r="25" spans="1:15" ht="15.75">
      <c r="A25" s="232"/>
      <c r="B25" s="11" t="s">
        <v>255</v>
      </c>
      <c r="C25" s="34">
        <v>24</v>
      </c>
      <c r="D25" s="4" t="s">
        <v>10</v>
      </c>
      <c r="E25" s="28">
        <f>SUM(E20*C25)+'Разбивка цена'!O24</f>
        <v>778.18214328508179</v>
      </c>
      <c r="F25" s="3" t="s">
        <v>11</v>
      </c>
      <c r="G25" s="28">
        <f>SUM(G20*C25)+'Разбивка цена'!O24</f>
        <v>131.87393999660253</v>
      </c>
      <c r="H25" s="4" t="s">
        <v>11</v>
      </c>
      <c r="I25" s="28">
        <f>SUM(I20*C25)+'Разбивка цена'!O24</f>
        <v>103.07397903439053</v>
      </c>
      <c r="J25" s="4" t="s">
        <v>11</v>
      </c>
      <c r="K25" s="220"/>
      <c r="L25" s="88"/>
      <c r="M25" s="16"/>
      <c r="N25" s="16"/>
      <c r="O25" s="16"/>
    </row>
    <row r="26" spans="1:15" ht="18" customHeight="1" thickBot="1">
      <c r="A26" s="233"/>
      <c r="B26" s="13" t="s">
        <v>256</v>
      </c>
      <c r="C26" s="36">
        <v>12</v>
      </c>
      <c r="D26" s="18" t="s">
        <v>10</v>
      </c>
      <c r="E26" s="31">
        <f>SUM(E21*C26)+'Разбивка цена'!O24</f>
        <v>629.55538536803112</v>
      </c>
      <c r="F26" s="18" t="s">
        <v>11</v>
      </c>
      <c r="G26" s="30">
        <f>SUM(G21*C26)+'Разбивка цена'!O24</f>
        <v>99.446283723791453</v>
      </c>
      <c r="H26" s="15" t="s">
        <v>11</v>
      </c>
      <c r="I26" s="30">
        <f>SUM(I21*C26)+'Разбивка цена'!O24</f>
        <v>88.21130324268546</v>
      </c>
      <c r="J26" s="15" t="s">
        <v>11</v>
      </c>
      <c r="K26" s="220"/>
      <c r="L26" s="88"/>
      <c r="M26" s="16"/>
      <c r="N26" s="16"/>
      <c r="O26" s="16"/>
    </row>
    <row r="27" spans="1:15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6"/>
      <c r="L27" s="16"/>
      <c r="M27" s="16"/>
      <c r="N27" s="16"/>
      <c r="O27" s="16"/>
    </row>
    <row r="28" spans="1:15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6"/>
      <c r="L28" s="16"/>
      <c r="M28" s="16"/>
      <c r="N28" s="16"/>
      <c r="O28" s="16"/>
    </row>
    <row r="29" spans="1:15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16"/>
      <c r="N29" s="16"/>
      <c r="O29" s="16"/>
    </row>
    <row r="30" spans="1:15" ht="15.75">
      <c r="A30" s="17" t="s">
        <v>16</v>
      </c>
      <c r="B30" s="1"/>
      <c r="C30" s="1"/>
      <c r="D30" s="1"/>
      <c r="E30" s="1"/>
      <c r="F30" s="1" t="s">
        <v>18</v>
      </c>
      <c r="G30" s="1"/>
      <c r="H30" s="1"/>
      <c r="I30" s="1"/>
      <c r="J30" s="1"/>
      <c r="K30" s="1"/>
      <c r="L30" s="16"/>
      <c r="M30" s="16"/>
      <c r="N30" s="16"/>
      <c r="O30" s="16"/>
    </row>
    <row r="31" spans="1:15" ht="17.25" customHeight="1">
      <c r="A31" s="1"/>
      <c r="B31" s="1" t="s">
        <v>17</v>
      </c>
      <c r="C31" s="1"/>
      <c r="D31" s="1"/>
      <c r="E31" s="1"/>
      <c r="F31" s="1"/>
      <c r="G31" s="1"/>
      <c r="H31" s="1"/>
      <c r="I31" s="1"/>
      <c r="J31" s="1" t="s">
        <v>19</v>
      </c>
      <c r="K31" s="1"/>
      <c r="L31" s="16"/>
      <c r="M31" s="16"/>
      <c r="N31" s="16"/>
      <c r="O31" s="16"/>
    </row>
  </sheetData>
  <mergeCells count="15">
    <mergeCell ref="I9:J9"/>
    <mergeCell ref="A12:A16"/>
    <mergeCell ref="A17:A21"/>
    <mergeCell ref="A22:A26"/>
    <mergeCell ref="B9:D9"/>
    <mergeCell ref="E9:F9"/>
    <mergeCell ref="G9:H9"/>
    <mergeCell ref="A10:D10"/>
    <mergeCell ref="A11:D11"/>
    <mergeCell ref="A1:N1"/>
    <mergeCell ref="B8:D8"/>
    <mergeCell ref="E8:F8"/>
    <mergeCell ref="G8:H8"/>
    <mergeCell ref="I8:J8"/>
    <mergeCell ref="A2:K2"/>
  </mergeCells>
  <phoneticPr fontId="7" type="noConversion"/>
  <pageMargins left="0.38" right="0.2" top="0.41" bottom="0.37" header="0.28000000000000003" footer="0.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R703"/>
  <sheetViews>
    <sheetView view="pageBreakPreview" topLeftCell="A22" zoomScale="85" zoomScaleNormal="100" workbookViewId="0">
      <selection activeCell="AA13" sqref="AA13"/>
    </sheetView>
  </sheetViews>
  <sheetFormatPr defaultRowHeight="12.75"/>
  <cols>
    <col min="1" max="1" width="3.6640625" style="19" customWidth="1"/>
    <col min="2" max="2" width="65.83203125" style="19" customWidth="1"/>
    <col min="3" max="3" width="8" style="19" customWidth="1"/>
    <col min="4" max="4" width="9.5" style="19" bestFit="1" customWidth="1"/>
    <col min="5" max="5" width="10.6640625" style="19" customWidth="1"/>
    <col min="6" max="6" width="12.5" style="19" bestFit="1" customWidth="1"/>
    <col min="7" max="7" width="6.1640625" style="19" customWidth="1"/>
    <col min="8" max="8" width="6.83203125" style="19" customWidth="1"/>
    <col min="9" max="9" width="4.83203125" style="19" customWidth="1"/>
    <col min="10" max="40" width="3" style="19" customWidth="1"/>
    <col min="41" max="16384" width="9.33203125" style="19"/>
  </cols>
  <sheetData>
    <row r="1" spans="1:40" ht="15">
      <c r="A1" s="245" t="s">
        <v>267</v>
      </c>
      <c r="B1" s="245"/>
      <c r="C1" s="245"/>
      <c r="D1" s="245"/>
      <c r="E1" s="245"/>
      <c r="F1" s="245"/>
    </row>
    <row r="2" spans="1:40" ht="15">
      <c r="A2" s="245" t="s">
        <v>406</v>
      </c>
      <c r="B2" s="245"/>
      <c r="C2" s="245"/>
      <c r="D2" s="245"/>
      <c r="E2" s="245"/>
      <c r="F2" s="245"/>
    </row>
    <row r="3" spans="1:40">
      <c r="A3" s="125"/>
      <c r="B3" s="125"/>
      <c r="C3" s="125"/>
      <c r="D3" s="125"/>
      <c r="E3" s="125"/>
      <c r="F3" s="125"/>
    </row>
    <row r="4" spans="1:40" ht="15.75">
      <c r="A4" s="126" t="s">
        <v>268</v>
      </c>
      <c r="B4" s="125"/>
      <c r="C4" s="125"/>
      <c r="D4" s="125"/>
      <c r="E4" s="125"/>
      <c r="F4" s="125"/>
    </row>
    <row r="5" spans="1:40" ht="15.75">
      <c r="A5" s="126" t="s">
        <v>269</v>
      </c>
      <c r="B5" s="125"/>
      <c r="C5" s="125"/>
      <c r="D5" s="125"/>
      <c r="E5" s="125"/>
      <c r="F5" s="125"/>
      <c r="G5" s="83"/>
      <c r="H5" s="83"/>
    </row>
    <row r="6" spans="1:40">
      <c r="A6" s="125"/>
      <c r="B6" s="125"/>
      <c r="C6" s="125"/>
      <c r="D6" s="125"/>
      <c r="E6" s="125"/>
      <c r="F6" s="125"/>
      <c r="G6" s="153"/>
      <c r="H6" s="153"/>
    </row>
    <row r="7" spans="1:40" ht="26.25" customHeight="1">
      <c r="A7" s="246" t="s">
        <v>419</v>
      </c>
      <c r="B7" s="246"/>
      <c r="C7" s="246"/>
      <c r="D7" s="246"/>
      <c r="E7" s="246"/>
      <c r="F7" s="246"/>
      <c r="G7" s="83"/>
      <c r="H7" s="83"/>
    </row>
    <row r="8" spans="1:40" ht="15.75">
      <c r="A8" s="243" t="s">
        <v>271</v>
      </c>
      <c r="B8" s="243"/>
      <c r="C8" s="243"/>
      <c r="D8" s="243"/>
      <c r="E8" s="243"/>
      <c r="F8" s="243"/>
      <c r="G8" s="83"/>
      <c r="H8" s="252" t="s">
        <v>407</v>
      </c>
      <c r="I8" s="252"/>
    </row>
    <row r="9" spans="1:40" ht="15.75">
      <c r="A9" s="243" t="s">
        <v>420</v>
      </c>
      <c r="B9" s="243"/>
      <c r="C9" s="243"/>
      <c r="D9" s="243"/>
      <c r="E9" s="243"/>
      <c r="F9" s="243"/>
      <c r="G9" s="83"/>
      <c r="H9" s="250" t="s">
        <v>408</v>
      </c>
      <c r="I9" s="251"/>
      <c r="J9" s="247">
        <f>SUM('Разполож съдове'!E124:F124)</f>
        <v>135</v>
      </c>
      <c r="K9" s="248"/>
    </row>
    <row r="10" spans="1:40">
      <c r="A10" s="125"/>
      <c r="B10" s="125"/>
      <c r="C10" s="125"/>
      <c r="D10" s="125"/>
      <c r="E10" s="125"/>
      <c r="F10" s="125"/>
      <c r="G10" s="83"/>
      <c r="H10" s="250" t="s">
        <v>409</v>
      </c>
      <c r="I10" s="251"/>
      <c r="J10" s="249">
        <f>SUM('Разполож съдове'!G124:H124,'Разполож съдове'!I124:J124)</f>
        <v>2007</v>
      </c>
      <c r="K10" s="249"/>
      <c r="U10" s="19">
        <v>1</v>
      </c>
    </row>
    <row r="11" spans="1:40" ht="15.75">
      <c r="A11" s="243" t="s">
        <v>511</v>
      </c>
      <c r="B11" s="243"/>
      <c r="C11" s="243"/>
      <c r="D11" s="243"/>
      <c r="E11" s="243"/>
      <c r="F11" s="243"/>
      <c r="G11" s="83"/>
      <c r="H11" s="83"/>
    </row>
    <row r="12" spans="1:40" ht="15.75">
      <c r="A12" s="243" t="s">
        <v>400</v>
      </c>
      <c r="B12" s="243"/>
      <c r="C12" s="243"/>
      <c r="D12" s="243"/>
      <c r="E12" s="243"/>
      <c r="F12" s="243"/>
      <c r="G12" s="83"/>
      <c r="H12" s="83"/>
    </row>
    <row r="13" spans="1:40" ht="15.75">
      <c r="A13" s="243" t="s">
        <v>401</v>
      </c>
      <c r="B13" s="243"/>
      <c r="C13" s="243"/>
      <c r="D13" s="243"/>
      <c r="E13" s="243"/>
      <c r="F13" s="243"/>
      <c r="G13" s="83"/>
      <c r="H13" s="83"/>
    </row>
    <row r="14" spans="1:40" ht="15.75">
      <c r="A14" s="243" t="s">
        <v>421</v>
      </c>
      <c r="B14" s="243"/>
      <c r="C14" s="243"/>
      <c r="D14" s="243"/>
      <c r="E14" s="243"/>
      <c r="F14" s="243"/>
      <c r="G14" s="83"/>
      <c r="H14" s="83"/>
    </row>
    <row r="15" spans="1:40" ht="15.75">
      <c r="A15" s="243" t="s">
        <v>272</v>
      </c>
      <c r="B15" s="243"/>
      <c r="C15" s="243"/>
      <c r="D15" s="243"/>
      <c r="E15" s="243"/>
      <c r="F15" s="243"/>
      <c r="G15" s="83"/>
      <c r="H15" s="83"/>
    </row>
    <row r="16" spans="1:40">
      <c r="A16" s="125"/>
      <c r="B16" s="125"/>
      <c r="C16" s="125"/>
      <c r="D16" s="125"/>
      <c r="E16" s="125"/>
      <c r="F16" s="125"/>
      <c r="I16" s="21"/>
      <c r="J16" s="209">
        <v>1</v>
      </c>
      <c r="K16" s="209">
        <v>2</v>
      </c>
      <c r="L16" s="209">
        <v>3</v>
      </c>
      <c r="M16" s="210">
        <v>4</v>
      </c>
      <c r="N16" s="210">
        <v>5</v>
      </c>
      <c r="O16" s="210">
        <v>6</v>
      </c>
      <c r="P16" s="210">
        <v>7</v>
      </c>
      <c r="Q16" s="210">
        <v>8</v>
      </c>
      <c r="R16" s="210">
        <v>9</v>
      </c>
      <c r="S16" s="210">
        <v>10</v>
      </c>
      <c r="T16" s="210">
        <v>11</v>
      </c>
      <c r="U16" s="210">
        <v>12</v>
      </c>
      <c r="V16" s="210">
        <v>13</v>
      </c>
      <c r="W16" s="210">
        <v>14</v>
      </c>
      <c r="X16" s="210">
        <v>15</v>
      </c>
      <c r="Y16" s="210">
        <v>16</v>
      </c>
      <c r="Z16" s="210">
        <v>17</v>
      </c>
      <c r="AA16" s="210">
        <v>18</v>
      </c>
      <c r="AB16" s="210">
        <v>19</v>
      </c>
      <c r="AC16" s="210">
        <v>20</v>
      </c>
      <c r="AD16" s="210">
        <v>21</v>
      </c>
      <c r="AE16" s="210">
        <v>22</v>
      </c>
      <c r="AF16" s="210">
        <v>23</v>
      </c>
      <c r="AG16" s="210">
        <v>24</v>
      </c>
      <c r="AH16" s="210">
        <v>25</v>
      </c>
      <c r="AI16" s="210">
        <v>26</v>
      </c>
      <c r="AJ16" s="210">
        <v>27</v>
      </c>
      <c r="AK16" s="210">
        <v>28</v>
      </c>
      <c r="AL16" s="210">
        <v>29</v>
      </c>
      <c r="AM16" s="210">
        <v>30</v>
      </c>
      <c r="AN16" s="210">
        <v>31</v>
      </c>
    </row>
    <row r="17" spans="1:43" ht="28.5" customHeight="1">
      <c r="A17" s="131" t="s">
        <v>108</v>
      </c>
      <c r="B17" s="131" t="s">
        <v>273</v>
      </c>
      <c r="C17" s="131" t="s">
        <v>274</v>
      </c>
      <c r="D17" s="128" t="s">
        <v>275</v>
      </c>
      <c r="E17" s="128" t="s">
        <v>270</v>
      </c>
      <c r="F17" s="128" t="s">
        <v>276</v>
      </c>
      <c r="I17" s="211"/>
      <c r="J17" s="217" t="s">
        <v>277</v>
      </c>
      <c r="K17" s="217"/>
      <c r="L17" s="216" t="s">
        <v>277</v>
      </c>
      <c r="M17" s="216" t="s">
        <v>277</v>
      </c>
      <c r="N17" s="217"/>
      <c r="O17" s="216"/>
      <c r="P17" s="216"/>
      <c r="Q17" s="216"/>
      <c r="R17" s="216"/>
      <c r="S17" s="216" t="s">
        <v>277</v>
      </c>
      <c r="T17" s="216" t="s">
        <v>277</v>
      </c>
      <c r="U17" s="217"/>
      <c r="V17" s="216"/>
      <c r="W17" s="216"/>
      <c r="X17" s="216"/>
      <c r="Y17" s="216"/>
      <c r="Z17" s="216" t="s">
        <v>277</v>
      </c>
      <c r="AA17" s="216" t="s">
        <v>277</v>
      </c>
      <c r="AB17" s="217"/>
      <c r="AC17" s="216"/>
      <c r="AD17" s="216"/>
      <c r="AE17" s="216"/>
      <c r="AF17" s="216"/>
      <c r="AG17" s="216" t="s">
        <v>277</v>
      </c>
      <c r="AH17" s="216" t="s">
        <v>277</v>
      </c>
      <c r="AI17" s="216"/>
      <c r="AJ17" s="216"/>
      <c r="AK17" s="216"/>
      <c r="AL17" s="216"/>
      <c r="AM17" s="216"/>
      <c r="AN17" s="216" t="s">
        <v>277</v>
      </c>
      <c r="AO17" s="132"/>
      <c r="AP17" s="132"/>
      <c r="AQ17" s="132"/>
    </row>
    <row r="18" spans="1:43">
      <c r="A18" s="133">
        <v>1</v>
      </c>
      <c r="B18" s="134" t="s">
        <v>278</v>
      </c>
      <c r="C18" s="133" t="s">
        <v>279</v>
      </c>
      <c r="D18" s="133">
        <f t="shared" ref="D18:D30" si="0">I18</f>
        <v>10.5</v>
      </c>
      <c r="E18" s="23">
        <v>419.23</v>
      </c>
      <c r="F18" s="129">
        <f>D18*E18</f>
        <v>4401.915</v>
      </c>
      <c r="I18" s="213">
        <f>SUM(J18:AN18)/8</f>
        <v>10.5</v>
      </c>
      <c r="J18" s="215"/>
      <c r="K18" s="215">
        <v>4</v>
      </c>
      <c r="L18" s="215"/>
      <c r="M18" s="215"/>
      <c r="N18" s="215">
        <v>4</v>
      </c>
      <c r="O18" s="215">
        <v>4</v>
      </c>
      <c r="P18" s="215">
        <v>4</v>
      </c>
      <c r="Q18" s="215">
        <v>4</v>
      </c>
      <c r="R18" s="215">
        <v>4</v>
      </c>
      <c r="S18" s="215"/>
      <c r="T18" s="215"/>
      <c r="U18" s="215">
        <v>4</v>
      </c>
      <c r="V18" s="215">
        <v>4</v>
      </c>
      <c r="W18" s="215">
        <v>4</v>
      </c>
      <c r="X18" s="215">
        <v>4</v>
      </c>
      <c r="Y18" s="215">
        <v>4</v>
      </c>
      <c r="Z18" s="215"/>
      <c r="AA18" s="215"/>
      <c r="AB18" s="215">
        <v>4</v>
      </c>
      <c r="AC18" s="215">
        <v>4</v>
      </c>
      <c r="AD18" s="215">
        <v>4</v>
      </c>
      <c r="AE18" s="215">
        <v>4</v>
      </c>
      <c r="AF18" s="215">
        <v>4</v>
      </c>
      <c r="AG18" s="215"/>
      <c r="AH18" s="215"/>
      <c r="AI18" s="215">
        <v>4</v>
      </c>
      <c r="AJ18" s="215">
        <v>4</v>
      </c>
      <c r="AK18" s="215">
        <v>4</v>
      </c>
      <c r="AL18" s="215">
        <v>4</v>
      </c>
      <c r="AM18" s="215">
        <v>4</v>
      </c>
      <c r="AN18" s="215"/>
    </row>
    <row r="19" spans="1:43">
      <c r="A19" s="133">
        <v>2</v>
      </c>
      <c r="B19" s="134" t="s">
        <v>278</v>
      </c>
      <c r="C19" s="133" t="s">
        <v>279</v>
      </c>
      <c r="D19" s="133">
        <f>I19</f>
        <v>2</v>
      </c>
      <c r="E19" s="23">
        <v>427.03</v>
      </c>
      <c r="F19" s="129">
        <f>D19*E19</f>
        <v>854.06</v>
      </c>
      <c r="I19" s="213">
        <f>SUM(J19:AN19)/8</f>
        <v>2</v>
      </c>
      <c r="J19" s="215"/>
      <c r="K19" s="215"/>
      <c r="L19" s="215"/>
      <c r="M19" s="215"/>
      <c r="N19" s="215"/>
      <c r="O19" s="215">
        <v>2</v>
      </c>
      <c r="P19" s="215"/>
      <c r="Q19" s="215">
        <v>2</v>
      </c>
      <c r="R19" s="215"/>
      <c r="S19" s="215"/>
      <c r="T19" s="215"/>
      <c r="U19" s="215"/>
      <c r="V19" s="215">
        <v>2</v>
      </c>
      <c r="W19" s="215"/>
      <c r="X19" s="215">
        <v>2</v>
      </c>
      <c r="Y19" s="215"/>
      <c r="Z19" s="215"/>
      <c r="AA19" s="215"/>
      <c r="AB19" s="215"/>
      <c r="AC19" s="215">
        <v>2</v>
      </c>
      <c r="AD19" s="215"/>
      <c r="AE19" s="215">
        <v>2</v>
      </c>
      <c r="AF19" s="215"/>
      <c r="AG19" s="215"/>
      <c r="AH19" s="215"/>
      <c r="AI19" s="215"/>
      <c r="AJ19" s="215">
        <v>2</v>
      </c>
      <c r="AK19" s="215"/>
      <c r="AL19" s="215">
        <v>2</v>
      </c>
      <c r="AM19" s="215"/>
      <c r="AN19" s="215"/>
    </row>
    <row r="20" spans="1:43">
      <c r="A20" s="133">
        <v>3</v>
      </c>
      <c r="B20" s="134" t="s">
        <v>280</v>
      </c>
      <c r="C20" s="133" t="s">
        <v>279</v>
      </c>
      <c r="D20" s="133">
        <f t="shared" si="0"/>
        <v>6.5</v>
      </c>
      <c r="E20" s="23">
        <v>214.87</v>
      </c>
      <c r="F20" s="129">
        <f>D20*E20</f>
        <v>1396.655</v>
      </c>
      <c r="I20" s="213">
        <f>SUM(J20:AN20)/8</f>
        <v>6.5</v>
      </c>
      <c r="J20" s="215"/>
      <c r="K20" s="215">
        <v>4</v>
      </c>
      <c r="L20" s="215"/>
      <c r="M20" s="215"/>
      <c r="N20" s="215">
        <v>4</v>
      </c>
      <c r="O20" s="215"/>
      <c r="P20" s="215">
        <v>4</v>
      </c>
      <c r="Q20" s="215"/>
      <c r="R20" s="215">
        <v>4</v>
      </c>
      <c r="S20" s="215"/>
      <c r="T20" s="215"/>
      <c r="U20" s="215">
        <v>4</v>
      </c>
      <c r="V20" s="215"/>
      <c r="W20" s="215">
        <v>4</v>
      </c>
      <c r="X20" s="215"/>
      <c r="Y20" s="215">
        <v>4</v>
      </c>
      <c r="Z20" s="215"/>
      <c r="AA20" s="215"/>
      <c r="AB20" s="215">
        <v>4</v>
      </c>
      <c r="AC20" s="215"/>
      <c r="AD20" s="215">
        <v>4</v>
      </c>
      <c r="AE20" s="215"/>
      <c r="AF20" s="215">
        <v>4</v>
      </c>
      <c r="AG20" s="215"/>
      <c r="AH20" s="215"/>
      <c r="AI20" s="215">
        <v>4</v>
      </c>
      <c r="AJ20" s="215"/>
      <c r="AK20" s="215">
        <v>4</v>
      </c>
      <c r="AL20" s="215"/>
      <c r="AM20" s="215">
        <v>4</v>
      </c>
      <c r="AN20" s="215"/>
    </row>
    <row r="21" spans="1:43">
      <c r="A21" s="133">
        <v>4</v>
      </c>
      <c r="B21" s="134" t="s">
        <v>399</v>
      </c>
      <c r="C21" s="133" t="s">
        <v>279</v>
      </c>
      <c r="D21" s="133">
        <f t="shared" si="0"/>
        <v>0</v>
      </c>
      <c r="E21" s="182">
        <v>475.8</v>
      </c>
      <c r="F21" s="129">
        <f>D21*E21</f>
        <v>0</v>
      </c>
      <c r="I21" s="213">
        <f>SUM(J21:AN21)/8</f>
        <v>0</v>
      </c>
      <c r="J21" s="215"/>
      <c r="K21" s="215"/>
      <c r="L21" s="215"/>
      <c r="M21" s="215"/>
      <c r="N21" s="215"/>
      <c r="O21" s="215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</row>
    <row r="22" spans="1:43">
      <c r="A22" s="133">
        <v>5</v>
      </c>
      <c r="B22" s="134" t="s">
        <v>281</v>
      </c>
      <c r="C22" s="133" t="s">
        <v>282</v>
      </c>
      <c r="D22" s="133">
        <f t="shared" si="0"/>
        <v>72</v>
      </c>
      <c r="E22" s="182">
        <v>30.07</v>
      </c>
      <c r="F22" s="129">
        <f>D22*E22</f>
        <v>2165.04</v>
      </c>
      <c r="I22" s="213">
        <f t="shared" ref="I22:I30" si="1">SUM(J22:AN22)</f>
        <v>72</v>
      </c>
      <c r="J22" s="215"/>
      <c r="K22" s="215">
        <v>2</v>
      </c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5"/>
      <c r="AB22" s="215">
        <v>7</v>
      </c>
      <c r="AC22" s="215">
        <v>7</v>
      </c>
      <c r="AD22" s="215">
        <v>7</v>
      </c>
      <c r="AE22" s="215">
        <v>7</v>
      </c>
      <c r="AF22" s="215">
        <v>7</v>
      </c>
      <c r="AG22" s="215"/>
      <c r="AH22" s="215"/>
      <c r="AI22" s="215">
        <v>7</v>
      </c>
      <c r="AJ22" s="215">
        <v>7</v>
      </c>
      <c r="AK22" s="215">
        <v>7</v>
      </c>
      <c r="AL22" s="215">
        <v>7</v>
      </c>
      <c r="AM22" s="215">
        <v>7</v>
      </c>
      <c r="AN22" s="215"/>
    </row>
    <row r="23" spans="1:43">
      <c r="A23" s="133">
        <v>6</v>
      </c>
      <c r="B23" s="134" t="s">
        <v>283</v>
      </c>
      <c r="C23" s="133" t="s">
        <v>282</v>
      </c>
      <c r="D23" s="133">
        <f t="shared" si="0"/>
        <v>22</v>
      </c>
      <c r="E23" s="182">
        <v>30.07</v>
      </c>
      <c r="F23" s="129">
        <f t="shared" ref="F23:F30" si="2">D23*E23</f>
        <v>661.54</v>
      </c>
      <c r="I23" s="213">
        <f t="shared" si="1"/>
        <v>22</v>
      </c>
      <c r="J23" s="215"/>
      <c r="K23" s="215">
        <v>2</v>
      </c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>
        <v>2</v>
      </c>
      <c r="AC23" s="215">
        <v>2</v>
      </c>
      <c r="AD23" s="215">
        <v>2</v>
      </c>
      <c r="AE23" s="215">
        <v>2</v>
      </c>
      <c r="AF23" s="215">
        <v>2</v>
      </c>
      <c r="AG23" s="215"/>
      <c r="AH23" s="215"/>
      <c r="AI23" s="215">
        <v>2</v>
      </c>
      <c r="AJ23" s="215">
        <v>2</v>
      </c>
      <c r="AK23" s="215">
        <v>2</v>
      </c>
      <c r="AL23" s="215">
        <v>2</v>
      </c>
      <c r="AM23" s="215">
        <v>2</v>
      </c>
      <c r="AN23" s="215"/>
    </row>
    <row r="24" spans="1:43">
      <c r="A24" s="133">
        <v>7</v>
      </c>
      <c r="B24" s="21" t="s">
        <v>382</v>
      </c>
      <c r="C24" s="133" t="s">
        <v>413</v>
      </c>
      <c r="D24" s="133">
        <f t="shared" si="0"/>
        <v>0</v>
      </c>
      <c r="E24" s="182">
        <v>1589.86</v>
      </c>
      <c r="F24" s="129">
        <f t="shared" si="2"/>
        <v>0</v>
      </c>
      <c r="I24" s="213">
        <f t="shared" si="1"/>
        <v>0</v>
      </c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5"/>
      <c r="AN24" s="215"/>
    </row>
    <row r="25" spans="1:43">
      <c r="A25" s="133">
        <v>8</v>
      </c>
      <c r="B25" s="21" t="s">
        <v>383</v>
      </c>
      <c r="C25" s="133" t="s">
        <v>413</v>
      </c>
      <c r="D25" s="133">
        <f t="shared" si="0"/>
        <v>0</v>
      </c>
      <c r="E25" s="182">
        <v>322.39</v>
      </c>
      <c r="F25" s="129">
        <f t="shared" si="2"/>
        <v>0</v>
      </c>
      <c r="I25" s="213">
        <f t="shared" si="1"/>
        <v>0</v>
      </c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15"/>
      <c r="AB25" s="215"/>
      <c r="AC25" s="215"/>
      <c r="AD25" s="215"/>
      <c r="AE25" s="215"/>
      <c r="AF25" s="215"/>
      <c r="AG25" s="215"/>
      <c r="AH25" s="215"/>
      <c r="AI25" s="215"/>
      <c r="AJ25" s="215"/>
      <c r="AK25" s="215"/>
      <c r="AL25" s="215"/>
      <c r="AM25" s="215"/>
      <c r="AN25" s="215"/>
    </row>
    <row r="26" spans="1:43">
      <c r="A26" s="133">
        <v>9</v>
      </c>
      <c r="B26" s="21" t="s">
        <v>384</v>
      </c>
      <c r="C26" s="133" t="s">
        <v>413</v>
      </c>
      <c r="D26" s="133">
        <f t="shared" si="0"/>
        <v>0</v>
      </c>
      <c r="E26" s="182">
        <v>4.8499999999999996</v>
      </c>
      <c r="F26" s="129">
        <f t="shared" si="2"/>
        <v>0</v>
      </c>
      <c r="I26" s="213">
        <f t="shared" si="1"/>
        <v>0</v>
      </c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5"/>
      <c r="AJ26" s="215"/>
      <c r="AK26" s="215"/>
      <c r="AL26" s="215"/>
      <c r="AM26" s="215"/>
      <c r="AN26" s="215"/>
    </row>
    <row r="27" spans="1:43">
      <c r="A27" s="133">
        <v>10</v>
      </c>
      <c r="B27" s="21" t="s">
        <v>385</v>
      </c>
      <c r="C27" s="133" t="s">
        <v>413</v>
      </c>
      <c r="D27" s="133">
        <f t="shared" si="0"/>
        <v>0</v>
      </c>
      <c r="E27" s="182">
        <v>13.44</v>
      </c>
      <c r="F27" s="129">
        <f t="shared" si="2"/>
        <v>0</v>
      </c>
      <c r="I27" s="213">
        <f t="shared" si="1"/>
        <v>0</v>
      </c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215"/>
      <c r="AI27" s="215"/>
      <c r="AJ27" s="215"/>
      <c r="AK27" s="215"/>
      <c r="AL27" s="215"/>
      <c r="AM27" s="215"/>
      <c r="AN27" s="215"/>
    </row>
    <row r="28" spans="1:43">
      <c r="A28" s="133">
        <v>11</v>
      </c>
      <c r="B28" s="21" t="s">
        <v>386</v>
      </c>
      <c r="C28" s="133" t="s">
        <v>413</v>
      </c>
      <c r="D28" s="133">
        <f t="shared" si="0"/>
        <v>0</v>
      </c>
      <c r="E28" s="182">
        <v>43.44</v>
      </c>
      <c r="F28" s="129">
        <f t="shared" si="2"/>
        <v>0</v>
      </c>
      <c r="I28" s="213">
        <f t="shared" si="1"/>
        <v>0</v>
      </c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  <c r="AA28" s="215"/>
      <c r="AB28" s="215"/>
      <c r="AC28" s="215"/>
      <c r="AD28" s="215"/>
      <c r="AE28" s="215"/>
      <c r="AF28" s="215"/>
      <c r="AG28" s="215"/>
      <c r="AH28" s="215"/>
      <c r="AI28" s="215"/>
      <c r="AJ28" s="215"/>
      <c r="AK28" s="215"/>
      <c r="AL28" s="215"/>
      <c r="AM28" s="215"/>
      <c r="AN28" s="215"/>
    </row>
    <row r="29" spans="1:43">
      <c r="A29" s="133">
        <v>12</v>
      </c>
      <c r="B29" s="21" t="s">
        <v>387</v>
      </c>
      <c r="C29" s="133" t="s">
        <v>413</v>
      </c>
      <c r="D29" s="133">
        <f t="shared" si="0"/>
        <v>0</v>
      </c>
      <c r="E29" s="182">
        <v>40.92</v>
      </c>
      <c r="F29" s="129">
        <f t="shared" si="2"/>
        <v>0</v>
      </c>
      <c r="I29" s="213">
        <f t="shared" si="1"/>
        <v>0</v>
      </c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  <c r="AA29" s="215"/>
      <c r="AB29" s="215"/>
      <c r="AC29" s="215"/>
      <c r="AD29" s="215"/>
      <c r="AE29" s="215"/>
      <c r="AF29" s="215"/>
      <c r="AG29" s="215"/>
      <c r="AH29" s="215"/>
      <c r="AI29" s="215"/>
      <c r="AJ29" s="215"/>
      <c r="AK29" s="215"/>
      <c r="AL29" s="215"/>
      <c r="AM29" s="215"/>
      <c r="AN29" s="215"/>
    </row>
    <row r="30" spans="1:43">
      <c r="A30" s="133">
        <v>13</v>
      </c>
      <c r="B30" s="21" t="s">
        <v>388</v>
      </c>
      <c r="C30" s="133" t="s">
        <v>413</v>
      </c>
      <c r="D30" s="133">
        <f t="shared" si="0"/>
        <v>0</v>
      </c>
      <c r="E30" s="182">
        <v>485.66</v>
      </c>
      <c r="F30" s="129">
        <f t="shared" si="2"/>
        <v>0</v>
      </c>
      <c r="I30" s="213">
        <f t="shared" si="1"/>
        <v>0</v>
      </c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5"/>
      <c r="AA30" s="215"/>
      <c r="AB30" s="215"/>
      <c r="AC30" s="215"/>
      <c r="AD30" s="215"/>
      <c r="AE30" s="215"/>
      <c r="AF30" s="215"/>
      <c r="AG30" s="215"/>
      <c r="AH30" s="215"/>
      <c r="AI30" s="215"/>
      <c r="AJ30" s="215"/>
      <c r="AK30" s="215"/>
      <c r="AL30" s="215"/>
      <c r="AM30" s="215"/>
      <c r="AN30" s="215"/>
    </row>
    <row r="31" spans="1:43">
      <c r="A31" s="133">
        <v>14</v>
      </c>
      <c r="B31" s="134" t="s">
        <v>284</v>
      </c>
      <c r="C31" s="133" t="s">
        <v>282</v>
      </c>
      <c r="D31" s="133">
        <f>I31</f>
        <v>95</v>
      </c>
      <c r="E31" s="182">
        <v>30.07</v>
      </c>
      <c r="F31" s="129">
        <f>D31*E31</f>
        <v>2856.65</v>
      </c>
      <c r="I31" s="213">
        <f>SUM(J31:AN31)</f>
        <v>95</v>
      </c>
      <c r="J31" s="215"/>
      <c r="K31" s="215"/>
      <c r="L31" s="215"/>
      <c r="M31" s="215"/>
      <c r="N31" s="215">
        <v>9</v>
      </c>
      <c r="O31" s="215">
        <v>9</v>
      </c>
      <c r="P31" s="215">
        <v>9</v>
      </c>
      <c r="Q31" s="215">
        <v>9</v>
      </c>
      <c r="R31" s="215">
        <v>9</v>
      </c>
      <c r="S31" s="215">
        <v>5</v>
      </c>
      <c r="T31" s="215"/>
      <c r="U31" s="215">
        <v>9</v>
      </c>
      <c r="V31" s="215">
        <v>9</v>
      </c>
      <c r="W31" s="215">
        <v>9</v>
      </c>
      <c r="X31" s="215">
        <v>9</v>
      </c>
      <c r="Y31" s="215">
        <v>9</v>
      </c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L31" s="215"/>
      <c r="AM31" s="215"/>
      <c r="AN31" s="215"/>
    </row>
    <row r="32" spans="1:43" ht="15.75">
      <c r="A32" s="125"/>
      <c r="B32" s="125"/>
      <c r="C32" s="125"/>
      <c r="D32" s="125"/>
      <c r="E32" s="135" t="s">
        <v>285</v>
      </c>
      <c r="F32" s="136">
        <f>SUM(F18:F31)</f>
        <v>12335.859999999999</v>
      </c>
      <c r="H32" s="19" t="s">
        <v>494</v>
      </c>
      <c r="I32" s="213">
        <f>SUM(J32:AN32)</f>
        <v>1</v>
      </c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  <c r="AD32" s="215">
        <v>1</v>
      </c>
      <c r="AE32" s="215"/>
      <c r="AF32" s="215"/>
      <c r="AG32" s="215"/>
      <c r="AH32" s="215"/>
      <c r="AI32" s="215"/>
      <c r="AJ32" s="215"/>
      <c r="AK32" s="215"/>
      <c r="AL32" s="215"/>
      <c r="AM32" s="215"/>
      <c r="AN32" s="215"/>
    </row>
    <row r="33" spans="1:40" ht="15.75">
      <c r="A33" s="125"/>
      <c r="B33" s="125"/>
      <c r="C33" s="125"/>
      <c r="D33" s="125"/>
      <c r="E33" s="135" t="s">
        <v>286</v>
      </c>
      <c r="F33" s="136">
        <f>F32*20%</f>
        <v>2467.172</v>
      </c>
    </row>
    <row r="34" spans="1:40" ht="18.75">
      <c r="A34" s="125"/>
      <c r="B34" s="125"/>
      <c r="C34" s="125"/>
      <c r="D34" s="125"/>
      <c r="E34" s="137" t="s">
        <v>287</v>
      </c>
      <c r="F34" s="136">
        <f>SUM(F32:F33)</f>
        <v>14803.031999999999</v>
      </c>
      <c r="G34" s="19" t="s">
        <v>412</v>
      </c>
    </row>
    <row r="35" spans="1:40">
      <c r="A35" s="125"/>
      <c r="B35" s="138" t="s">
        <v>288</v>
      </c>
      <c r="C35" s="125"/>
      <c r="D35" s="125"/>
      <c r="E35" s="125"/>
      <c r="F35" s="139"/>
      <c r="G35" s="130">
        <v>1</v>
      </c>
      <c r="H35" s="130">
        <v>2</v>
      </c>
    </row>
    <row r="36" spans="1:40">
      <c r="A36" s="133">
        <v>1</v>
      </c>
      <c r="B36" s="134" t="s">
        <v>289</v>
      </c>
      <c r="C36" s="133" t="s">
        <v>290</v>
      </c>
      <c r="D36" s="133">
        <f>SUM(G36:H36)*I36</f>
        <v>692</v>
      </c>
      <c r="E36" s="23">
        <v>0.1</v>
      </c>
      <c r="F36" s="136">
        <f>SUM(D36*E36)</f>
        <v>69.2</v>
      </c>
      <c r="G36" s="212">
        <f>SUM('Разполож съдове'!$E$122:$F$122)</f>
        <v>97</v>
      </c>
      <c r="H36" s="212">
        <f>SUM('Разполож съдове'!$E$83:$F$83)*H35</f>
        <v>76</v>
      </c>
      <c r="I36" s="213">
        <f>SUM(J36:AN36)</f>
        <v>4</v>
      </c>
      <c r="J36" s="215"/>
      <c r="K36" s="215"/>
      <c r="L36" s="215"/>
      <c r="M36" s="215"/>
      <c r="N36" s="215"/>
      <c r="O36" s="215"/>
      <c r="P36" s="215">
        <v>1</v>
      </c>
      <c r="Q36" s="215"/>
      <c r="R36" s="215"/>
      <c r="S36" s="215"/>
      <c r="T36" s="215"/>
      <c r="U36" s="215"/>
      <c r="V36" s="215">
        <v>1</v>
      </c>
      <c r="W36" s="215"/>
      <c r="X36" s="215"/>
      <c r="Y36" s="215"/>
      <c r="Z36" s="215"/>
      <c r="AA36" s="215"/>
      <c r="AB36" s="215"/>
      <c r="AC36" s="215"/>
      <c r="AD36" s="215">
        <v>1</v>
      </c>
      <c r="AE36" s="215"/>
      <c r="AF36" s="215"/>
      <c r="AG36" s="215"/>
      <c r="AH36" s="215"/>
      <c r="AI36" s="215"/>
      <c r="AJ36" s="215"/>
      <c r="AK36" s="215">
        <v>1</v>
      </c>
      <c r="AL36" s="215"/>
      <c r="AM36" s="215"/>
      <c r="AN36" s="215"/>
    </row>
    <row r="37" spans="1:40">
      <c r="A37" s="133">
        <v>2</v>
      </c>
      <c r="B37" s="134" t="s">
        <v>291</v>
      </c>
      <c r="C37" s="133" t="s">
        <v>290</v>
      </c>
      <c r="D37" s="133">
        <f>SUM(G37:H37)*I36</f>
        <v>9104</v>
      </c>
      <c r="E37" s="23">
        <v>0.05</v>
      </c>
      <c r="F37" s="136">
        <f>SUM(D37*E37)</f>
        <v>455.20000000000005</v>
      </c>
      <c r="G37" s="212">
        <f>SUM('Разполож съдове'!$G$122:$J$122)</f>
        <v>1738</v>
      </c>
      <c r="H37" s="212">
        <f>SUM('Разполож съдове'!$G$83:$J$83)*2</f>
        <v>538</v>
      </c>
    </row>
    <row r="38" spans="1:40">
      <c r="A38" s="133">
        <v>3</v>
      </c>
      <c r="B38" s="134" t="s">
        <v>292</v>
      </c>
      <c r="C38" s="133" t="s">
        <v>279</v>
      </c>
      <c r="D38" s="133">
        <f>I32</f>
        <v>1</v>
      </c>
      <c r="E38" s="23">
        <v>430.56</v>
      </c>
      <c r="F38" s="136">
        <f>SUM(D38*E38)</f>
        <v>430.56</v>
      </c>
    </row>
    <row r="39" spans="1:40" ht="15.75">
      <c r="A39" s="125"/>
      <c r="E39" s="135" t="s">
        <v>293</v>
      </c>
      <c r="F39" s="136">
        <f>SUM(F36:F38)</f>
        <v>954.96</v>
      </c>
      <c r="G39" s="83"/>
      <c r="H39" s="83"/>
    </row>
    <row r="40" spans="1:40">
      <c r="A40" s="125"/>
      <c r="F40" s="125"/>
      <c r="G40" s="155"/>
      <c r="H40" s="155"/>
    </row>
    <row r="41" spans="1:40">
      <c r="A41" s="125"/>
      <c r="G41" s="154"/>
      <c r="H41" s="154"/>
    </row>
    <row r="42" spans="1:40" ht="18.75">
      <c r="A42" s="125"/>
      <c r="E42" s="137" t="s">
        <v>294</v>
      </c>
      <c r="F42" s="167">
        <f>SUM(F34,F39)</f>
        <v>15757.991999999998</v>
      </c>
      <c r="G42" s="83"/>
      <c r="H42" s="171"/>
      <c r="I42" s="155"/>
      <c r="J42" s="193"/>
      <c r="K42" s="83"/>
    </row>
    <row r="43" spans="1:40">
      <c r="A43" s="125"/>
      <c r="G43" s="155"/>
      <c r="H43" s="155"/>
      <c r="I43" s="155"/>
      <c r="J43" s="193"/>
      <c r="K43" s="83"/>
    </row>
    <row r="44" spans="1:40" ht="15.75">
      <c r="A44" s="125"/>
      <c r="B44" s="126" t="s">
        <v>295</v>
      </c>
      <c r="C44" s="125"/>
      <c r="D44" s="125"/>
      <c r="E44" s="125"/>
      <c r="F44" s="125"/>
      <c r="G44" s="154"/>
      <c r="H44" s="154"/>
      <c r="I44" s="155"/>
      <c r="J44" s="193"/>
      <c r="K44" s="83"/>
    </row>
    <row r="45" spans="1:40">
      <c r="A45" s="125"/>
      <c r="B45" s="125"/>
      <c r="C45" s="125"/>
      <c r="D45" s="125"/>
      <c r="E45" s="125"/>
      <c r="F45" s="125"/>
      <c r="G45" s="154"/>
      <c r="H45" s="154"/>
      <c r="I45" s="155"/>
      <c r="J45" s="193"/>
      <c r="K45" s="83"/>
    </row>
    <row r="46" spans="1:40">
      <c r="A46" s="125"/>
      <c r="B46" s="125"/>
      <c r="C46" s="125"/>
      <c r="D46" s="125"/>
      <c r="E46" s="125"/>
      <c r="F46" s="125"/>
      <c r="G46" s="140"/>
      <c r="H46" s="140"/>
      <c r="I46" s="155"/>
      <c r="J46" s="193"/>
      <c r="K46" s="83"/>
    </row>
    <row r="47" spans="1:40">
      <c r="A47" s="125"/>
      <c r="B47" s="125"/>
      <c r="C47" s="125"/>
      <c r="D47" s="125"/>
      <c r="E47" s="125"/>
      <c r="F47" s="125"/>
      <c r="G47" s="140"/>
      <c r="H47" s="140"/>
      <c r="I47" s="155"/>
      <c r="J47" s="193"/>
      <c r="K47" s="83"/>
    </row>
    <row r="48" spans="1:40" ht="15.75">
      <c r="A48" s="125"/>
      <c r="B48" s="141" t="s">
        <v>297</v>
      </c>
      <c r="C48" s="141" t="s">
        <v>298</v>
      </c>
      <c r="D48" s="142"/>
      <c r="E48" s="125"/>
      <c r="F48" s="125"/>
      <c r="G48" s="83"/>
      <c r="H48" s="83"/>
      <c r="I48" s="83"/>
      <c r="J48" s="193"/>
      <c r="K48" s="83"/>
    </row>
    <row r="49" spans="1:21">
      <c r="B49" s="125" t="s">
        <v>63</v>
      </c>
      <c r="C49" s="125" t="s">
        <v>299</v>
      </c>
      <c r="D49" s="142"/>
      <c r="E49" s="125"/>
      <c r="F49" s="125"/>
      <c r="I49" s="83"/>
      <c r="J49" s="193"/>
      <c r="K49" s="83"/>
    </row>
    <row r="50" spans="1:21">
      <c r="A50" s="125"/>
      <c r="B50" s="125" t="s">
        <v>300</v>
      </c>
      <c r="C50" s="125" t="s">
        <v>301</v>
      </c>
      <c r="D50" s="142"/>
      <c r="E50" s="125"/>
      <c r="F50" s="125"/>
      <c r="I50" s="83"/>
      <c r="J50" s="193"/>
      <c r="K50" s="83"/>
    </row>
    <row r="51" spans="1:21">
      <c r="A51" s="125"/>
      <c r="B51" s="125"/>
      <c r="C51" s="125"/>
      <c r="D51" s="142"/>
      <c r="E51" s="125"/>
      <c r="F51" s="125"/>
      <c r="I51" s="83"/>
      <c r="J51" s="193"/>
      <c r="K51" s="83"/>
    </row>
    <row r="52" spans="1:21">
      <c r="A52" s="125"/>
      <c r="B52" s="125"/>
      <c r="C52" s="125"/>
      <c r="D52" s="142"/>
      <c r="E52" s="125"/>
      <c r="F52" s="125"/>
      <c r="I52" s="83"/>
      <c r="J52" s="193"/>
      <c r="K52" s="83"/>
    </row>
    <row r="53" spans="1:21" ht="15">
      <c r="A53" s="245" t="s">
        <v>267</v>
      </c>
      <c r="B53" s="245"/>
      <c r="C53" s="245"/>
      <c r="D53" s="245"/>
      <c r="E53" s="245"/>
      <c r="F53" s="245"/>
      <c r="I53" s="83"/>
      <c r="J53" s="193"/>
      <c r="K53" s="83"/>
    </row>
    <row r="54" spans="1:21" ht="15">
      <c r="A54" s="245" t="s">
        <v>406</v>
      </c>
      <c r="B54" s="245"/>
      <c r="C54" s="245"/>
      <c r="D54" s="245"/>
      <c r="E54" s="245"/>
      <c r="F54" s="245"/>
      <c r="I54" s="83"/>
      <c r="J54" s="193"/>
      <c r="K54" s="83"/>
    </row>
    <row r="55" spans="1:21">
      <c r="A55" s="125"/>
      <c r="B55" s="125"/>
      <c r="C55" s="125"/>
      <c r="D55" s="125"/>
      <c r="E55" s="125"/>
      <c r="F55" s="125"/>
      <c r="I55" s="155"/>
      <c r="J55" s="193"/>
      <c r="K55" s="83"/>
    </row>
    <row r="56" spans="1:21" ht="15.75">
      <c r="A56" s="126" t="s">
        <v>268</v>
      </c>
      <c r="B56" s="125"/>
      <c r="C56" s="125"/>
      <c r="D56" s="125"/>
      <c r="E56" s="125"/>
      <c r="F56" s="125"/>
      <c r="I56" s="125"/>
      <c r="J56" s="125"/>
    </row>
    <row r="57" spans="1:21" ht="15.75">
      <c r="A57" s="126" t="s">
        <v>269</v>
      </c>
      <c r="B57" s="125"/>
      <c r="C57" s="125"/>
      <c r="D57" s="125"/>
      <c r="E57" s="125"/>
      <c r="F57" s="125"/>
      <c r="I57" s="125"/>
      <c r="J57" s="125"/>
    </row>
    <row r="58" spans="1:21">
      <c r="A58" s="125"/>
      <c r="B58" s="125"/>
      <c r="C58" s="125"/>
      <c r="D58" s="125"/>
      <c r="E58" s="125"/>
      <c r="F58" s="125"/>
      <c r="I58" s="125"/>
      <c r="J58" s="125"/>
    </row>
    <row r="59" spans="1:21" ht="23.25">
      <c r="A59" s="246" t="s">
        <v>422</v>
      </c>
      <c r="B59" s="246"/>
      <c r="C59" s="246"/>
      <c r="D59" s="246"/>
      <c r="E59" s="246"/>
      <c r="F59" s="246"/>
      <c r="I59" s="193"/>
      <c r="J59" s="155"/>
    </row>
    <row r="60" spans="1:21" ht="15.75">
      <c r="A60" s="243" t="s">
        <v>271</v>
      </c>
      <c r="B60" s="243"/>
      <c r="C60" s="243"/>
      <c r="D60" s="243"/>
      <c r="E60" s="243"/>
      <c r="F60" s="243"/>
      <c r="I60" s="155"/>
      <c r="J60" s="193"/>
    </row>
    <row r="61" spans="1:21" ht="15.75">
      <c r="A61" s="243" t="s">
        <v>423</v>
      </c>
      <c r="B61" s="243"/>
      <c r="C61" s="243"/>
      <c r="D61" s="243"/>
      <c r="E61" s="243"/>
      <c r="F61" s="243"/>
      <c r="I61" s="155"/>
      <c r="J61" s="193"/>
    </row>
    <row r="62" spans="1:21">
      <c r="A62" s="125"/>
      <c r="B62" s="125"/>
      <c r="C62" s="125"/>
      <c r="D62" s="125"/>
      <c r="E62" s="125"/>
      <c r="F62" s="125"/>
      <c r="I62" s="155"/>
      <c r="J62" s="193"/>
      <c r="U62" s="19">
        <v>2</v>
      </c>
    </row>
    <row r="63" spans="1:21" ht="15.75">
      <c r="A63" s="243" t="s">
        <v>512</v>
      </c>
      <c r="B63" s="243"/>
      <c r="C63" s="243"/>
      <c r="D63" s="243"/>
      <c r="E63" s="243"/>
      <c r="F63" s="243"/>
    </row>
    <row r="64" spans="1:21" ht="15.75">
      <c r="A64" s="243" t="s">
        <v>400</v>
      </c>
      <c r="B64" s="243"/>
      <c r="C64" s="243"/>
      <c r="D64" s="243"/>
      <c r="E64" s="243"/>
      <c r="F64" s="243"/>
    </row>
    <row r="65" spans="1:40" ht="15.75">
      <c r="A65" s="243" t="s">
        <v>401</v>
      </c>
      <c r="B65" s="243"/>
      <c r="C65" s="243"/>
      <c r="D65" s="243"/>
      <c r="E65" s="243"/>
      <c r="F65" s="243"/>
    </row>
    <row r="66" spans="1:40" ht="15.75">
      <c r="A66" s="243" t="s">
        <v>424</v>
      </c>
      <c r="B66" s="243"/>
      <c r="C66" s="243"/>
      <c r="D66" s="243"/>
      <c r="E66" s="243"/>
      <c r="F66" s="243"/>
    </row>
    <row r="67" spans="1:40" ht="15.75">
      <c r="A67" s="243" t="s">
        <v>272</v>
      </c>
      <c r="B67" s="243"/>
      <c r="C67" s="243"/>
      <c r="D67" s="243"/>
      <c r="E67" s="243"/>
      <c r="F67" s="243"/>
    </row>
    <row r="68" spans="1:40">
      <c r="A68" s="125"/>
      <c r="B68" s="125"/>
      <c r="C68" s="125"/>
      <c r="D68" s="125"/>
      <c r="E68" s="125"/>
      <c r="F68" s="125"/>
      <c r="I68" s="21"/>
      <c r="J68" s="209">
        <v>1</v>
      </c>
      <c r="K68" s="209">
        <v>2</v>
      </c>
      <c r="L68" s="209">
        <v>3</v>
      </c>
      <c r="M68" s="210">
        <v>4</v>
      </c>
      <c r="N68" s="210">
        <v>5</v>
      </c>
      <c r="O68" s="210">
        <v>6</v>
      </c>
      <c r="P68" s="210">
        <v>7</v>
      </c>
      <c r="Q68" s="210">
        <v>8</v>
      </c>
      <c r="R68" s="210">
        <v>9</v>
      </c>
      <c r="S68" s="210">
        <v>10</v>
      </c>
      <c r="T68" s="210">
        <v>11</v>
      </c>
      <c r="U68" s="210">
        <v>12</v>
      </c>
      <c r="V68" s="210">
        <v>13</v>
      </c>
      <c r="W68" s="210">
        <v>14</v>
      </c>
      <c r="X68" s="210">
        <v>15</v>
      </c>
      <c r="Y68" s="210">
        <v>16</v>
      </c>
      <c r="Z68" s="210">
        <v>17</v>
      </c>
      <c r="AA68" s="210">
        <v>18</v>
      </c>
      <c r="AB68" s="210">
        <v>19</v>
      </c>
      <c r="AC68" s="210">
        <v>20</v>
      </c>
      <c r="AD68" s="210">
        <v>21</v>
      </c>
      <c r="AE68" s="210">
        <v>22</v>
      </c>
      <c r="AF68" s="210">
        <v>23</v>
      </c>
      <c r="AG68" s="210">
        <v>24</v>
      </c>
      <c r="AH68" s="210">
        <v>25</v>
      </c>
      <c r="AI68" s="210">
        <v>26</v>
      </c>
      <c r="AJ68" s="210">
        <v>27</v>
      </c>
      <c r="AK68" s="210">
        <v>28</v>
      </c>
      <c r="AL68" s="164">
        <v>29</v>
      </c>
      <c r="AM68" s="164">
        <v>30</v>
      </c>
      <c r="AN68" s="164">
        <v>31</v>
      </c>
    </row>
    <row r="69" spans="1:40" ht="25.5">
      <c r="A69" s="131" t="s">
        <v>108</v>
      </c>
      <c r="B69" s="131" t="s">
        <v>273</v>
      </c>
      <c r="C69" s="131" t="s">
        <v>274</v>
      </c>
      <c r="D69" s="128" t="s">
        <v>275</v>
      </c>
      <c r="E69" s="128" t="s">
        <v>270</v>
      </c>
      <c r="F69" s="128" t="s">
        <v>276</v>
      </c>
      <c r="I69" s="211"/>
      <c r="J69" s="217" t="s">
        <v>277</v>
      </c>
      <c r="K69" s="217"/>
      <c r="L69" s="217"/>
      <c r="M69" s="217"/>
      <c r="N69" s="216"/>
      <c r="O69" s="216"/>
      <c r="P69" s="216" t="s">
        <v>277</v>
      </c>
      <c r="Q69" s="216" t="s">
        <v>277</v>
      </c>
      <c r="R69" s="216"/>
      <c r="S69" s="216"/>
      <c r="T69" s="217"/>
      <c r="U69" s="216"/>
      <c r="V69" s="216"/>
      <c r="W69" s="216" t="s">
        <v>277</v>
      </c>
      <c r="X69" s="216" t="s">
        <v>277</v>
      </c>
      <c r="Y69" s="216"/>
      <c r="Z69" s="216"/>
      <c r="AA69" s="217"/>
      <c r="AB69" s="216"/>
      <c r="AC69" s="216"/>
      <c r="AD69" s="216" t="s">
        <v>277</v>
      </c>
      <c r="AE69" s="216" t="s">
        <v>277</v>
      </c>
      <c r="AF69" s="216"/>
      <c r="AG69" s="216"/>
      <c r="AH69" s="217"/>
      <c r="AI69" s="216"/>
      <c r="AJ69" s="216"/>
      <c r="AK69" s="216" t="s">
        <v>277</v>
      </c>
      <c r="AL69" s="132"/>
      <c r="AM69" s="132"/>
      <c r="AN69" s="132"/>
    </row>
    <row r="70" spans="1:40">
      <c r="A70" s="133">
        <v>1</v>
      </c>
      <c r="B70" s="134" t="s">
        <v>278</v>
      </c>
      <c r="C70" s="133" t="s">
        <v>279</v>
      </c>
      <c r="D70" s="133">
        <f t="shared" ref="D70:D83" si="3">I70</f>
        <v>10</v>
      </c>
      <c r="E70" s="23">
        <v>419.23</v>
      </c>
      <c r="F70" s="129">
        <f>D70*E70</f>
        <v>4192.3</v>
      </c>
      <c r="I70" s="213">
        <f>SUM(J70:AN70)/8</f>
        <v>10</v>
      </c>
      <c r="J70" s="215"/>
      <c r="K70" s="215">
        <v>4</v>
      </c>
      <c r="L70" s="215">
        <v>4</v>
      </c>
      <c r="M70" s="215">
        <v>4</v>
      </c>
      <c r="N70" s="215">
        <v>4</v>
      </c>
      <c r="O70" s="215">
        <v>4</v>
      </c>
      <c r="P70" s="215"/>
      <c r="Q70" s="215"/>
      <c r="R70" s="215">
        <v>4</v>
      </c>
      <c r="S70" s="215">
        <v>4</v>
      </c>
      <c r="T70" s="215">
        <v>4</v>
      </c>
      <c r="U70" s="215">
        <v>4</v>
      </c>
      <c r="V70" s="215">
        <v>4</v>
      </c>
      <c r="W70" s="215"/>
      <c r="X70" s="215"/>
      <c r="Y70" s="215">
        <v>4</v>
      </c>
      <c r="Z70" s="215">
        <v>4</v>
      </c>
      <c r="AA70" s="215">
        <v>4</v>
      </c>
      <c r="AB70" s="215">
        <v>4</v>
      </c>
      <c r="AC70" s="215">
        <v>4</v>
      </c>
      <c r="AD70" s="215"/>
      <c r="AE70" s="215"/>
      <c r="AF70" s="215">
        <v>4</v>
      </c>
      <c r="AG70" s="215">
        <v>4</v>
      </c>
      <c r="AH70" s="215">
        <v>4</v>
      </c>
      <c r="AI70" s="215">
        <v>4</v>
      </c>
      <c r="AJ70" s="215">
        <v>4</v>
      </c>
      <c r="AK70" s="215"/>
      <c r="AL70" s="143"/>
      <c r="AM70" s="143"/>
      <c r="AN70" s="143"/>
    </row>
    <row r="71" spans="1:40">
      <c r="A71" s="133">
        <v>2</v>
      </c>
      <c r="B71" s="134" t="s">
        <v>278</v>
      </c>
      <c r="C71" s="133" t="s">
        <v>279</v>
      </c>
      <c r="D71" s="133">
        <f>I71</f>
        <v>2</v>
      </c>
      <c r="E71" s="23">
        <v>427.03</v>
      </c>
      <c r="F71" s="129">
        <f>D71*E71</f>
        <v>854.06</v>
      </c>
      <c r="I71" s="213">
        <f>SUM(J71:AN71)/8</f>
        <v>2</v>
      </c>
      <c r="J71" s="215"/>
      <c r="K71" s="215"/>
      <c r="L71" s="215">
        <v>2</v>
      </c>
      <c r="M71" s="215"/>
      <c r="N71" s="215">
        <v>2</v>
      </c>
      <c r="O71" s="215"/>
      <c r="P71" s="215"/>
      <c r="Q71" s="215"/>
      <c r="R71" s="215"/>
      <c r="S71" s="215">
        <v>2</v>
      </c>
      <c r="T71" s="215"/>
      <c r="U71" s="215">
        <v>2</v>
      </c>
      <c r="V71" s="215"/>
      <c r="W71" s="215"/>
      <c r="X71" s="215"/>
      <c r="Y71" s="215"/>
      <c r="Z71" s="215">
        <v>2</v>
      </c>
      <c r="AA71" s="215"/>
      <c r="AB71" s="215">
        <v>2</v>
      </c>
      <c r="AC71" s="215"/>
      <c r="AD71" s="215"/>
      <c r="AE71" s="215"/>
      <c r="AF71" s="215"/>
      <c r="AG71" s="215">
        <v>2</v>
      </c>
      <c r="AH71" s="215"/>
      <c r="AI71" s="215">
        <v>2</v>
      </c>
      <c r="AJ71" s="215"/>
      <c r="AK71" s="215"/>
      <c r="AL71" s="143"/>
      <c r="AM71" s="143"/>
      <c r="AN71" s="143"/>
    </row>
    <row r="72" spans="1:40">
      <c r="A72" s="133">
        <v>3</v>
      </c>
      <c r="B72" s="134" t="s">
        <v>280</v>
      </c>
      <c r="C72" s="133" t="s">
        <v>279</v>
      </c>
      <c r="D72" s="133">
        <f t="shared" si="3"/>
        <v>6</v>
      </c>
      <c r="E72" s="23">
        <v>214.87</v>
      </c>
      <c r="F72" s="129">
        <f>D72*E72</f>
        <v>1289.22</v>
      </c>
      <c r="I72" s="213">
        <f>SUM(J72:AN72)/8</f>
        <v>6</v>
      </c>
      <c r="J72" s="215"/>
      <c r="K72" s="215">
        <v>4</v>
      </c>
      <c r="L72" s="215"/>
      <c r="M72" s="215">
        <v>4</v>
      </c>
      <c r="N72" s="215"/>
      <c r="O72" s="215">
        <v>4</v>
      </c>
      <c r="P72" s="215"/>
      <c r="Q72" s="215"/>
      <c r="R72" s="215">
        <v>4</v>
      </c>
      <c r="S72" s="215"/>
      <c r="T72" s="215">
        <v>4</v>
      </c>
      <c r="U72" s="215"/>
      <c r="V72" s="215">
        <v>4</v>
      </c>
      <c r="W72" s="215"/>
      <c r="X72" s="215"/>
      <c r="Y72" s="215">
        <v>4</v>
      </c>
      <c r="Z72" s="215"/>
      <c r="AA72" s="215">
        <v>4</v>
      </c>
      <c r="AB72" s="215"/>
      <c r="AC72" s="215">
        <v>4</v>
      </c>
      <c r="AD72" s="215"/>
      <c r="AE72" s="215"/>
      <c r="AF72" s="215">
        <v>4</v>
      </c>
      <c r="AG72" s="215"/>
      <c r="AH72" s="215">
        <v>4</v>
      </c>
      <c r="AI72" s="215"/>
      <c r="AJ72" s="215">
        <v>4</v>
      </c>
      <c r="AK72" s="215"/>
      <c r="AL72" s="143"/>
      <c r="AM72" s="143"/>
      <c r="AN72" s="143"/>
    </row>
    <row r="73" spans="1:40">
      <c r="A73" s="133">
        <v>4</v>
      </c>
      <c r="B73" s="134" t="s">
        <v>399</v>
      </c>
      <c r="C73" s="133" t="s">
        <v>279</v>
      </c>
      <c r="D73" s="133">
        <f t="shared" si="3"/>
        <v>0</v>
      </c>
      <c r="E73" s="182">
        <v>475.8</v>
      </c>
      <c r="F73" s="129">
        <f>D73*E73</f>
        <v>0</v>
      </c>
      <c r="I73" s="213">
        <f>SUM(J73:AN73)/8</f>
        <v>0</v>
      </c>
      <c r="J73" s="215"/>
      <c r="K73" s="215"/>
      <c r="L73" s="215"/>
      <c r="M73" s="215"/>
      <c r="N73" s="215"/>
      <c r="O73" s="215"/>
      <c r="P73" s="215"/>
      <c r="Q73" s="215"/>
      <c r="R73" s="215"/>
      <c r="S73" s="215"/>
      <c r="T73" s="215"/>
      <c r="U73" s="215"/>
      <c r="V73" s="215"/>
      <c r="W73" s="215"/>
      <c r="X73" s="215"/>
      <c r="Y73" s="215"/>
      <c r="Z73" s="215"/>
      <c r="AA73" s="215"/>
      <c r="AB73" s="215"/>
      <c r="AC73" s="215"/>
      <c r="AD73" s="215"/>
      <c r="AE73" s="215"/>
      <c r="AF73" s="215"/>
      <c r="AG73" s="215"/>
      <c r="AH73" s="215"/>
      <c r="AI73" s="215"/>
      <c r="AJ73" s="215"/>
      <c r="AK73" s="215"/>
      <c r="AL73" s="143"/>
      <c r="AM73" s="143"/>
      <c r="AN73" s="143"/>
    </row>
    <row r="74" spans="1:40">
      <c r="A74" s="133">
        <v>5</v>
      </c>
      <c r="B74" s="134" t="s">
        <v>281</v>
      </c>
      <c r="C74" s="133" t="s">
        <v>282</v>
      </c>
      <c r="D74" s="133">
        <f t="shared" si="3"/>
        <v>140</v>
      </c>
      <c r="E74" s="182">
        <v>30.07</v>
      </c>
      <c r="F74" s="129">
        <f>D74*E74</f>
        <v>4209.8</v>
      </c>
      <c r="I74" s="213">
        <f>SUM(J74:AN74)</f>
        <v>140</v>
      </c>
      <c r="J74" s="215"/>
      <c r="K74" s="215">
        <v>7</v>
      </c>
      <c r="L74" s="215">
        <v>7</v>
      </c>
      <c r="M74" s="215">
        <v>7</v>
      </c>
      <c r="N74" s="215">
        <v>7</v>
      </c>
      <c r="O74" s="215">
        <v>7</v>
      </c>
      <c r="P74" s="215"/>
      <c r="Q74" s="215"/>
      <c r="R74" s="215">
        <v>7</v>
      </c>
      <c r="S74" s="215">
        <v>7</v>
      </c>
      <c r="T74" s="215">
        <v>7</v>
      </c>
      <c r="U74" s="215">
        <v>7</v>
      </c>
      <c r="V74" s="215">
        <v>7</v>
      </c>
      <c r="W74" s="215"/>
      <c r="X74" s="215"/>
      <c r="Y74" s="215">
        <v>7</v>
      </c>
      <c r="Z74" s="215">
        <v>7</v>
      </c>
      <c r="AA74" s="215">
        <v>7</v>
      </c>
      <c r="AB74" s="215">
        <v>7</v>
      </c>
      <c r="AC74" s="215">
        <v>7</v>
      </c>
      <c r="AD74" s="215"/>
      <c r="AE74" s="215"/>
      <c r="AF74" s="215">
        <v>7</v>
      </c>
      <c r="AG74" s="215">
        <v>7</v>
      </c>
      <c r="AH74" s="215">
        <v>7</v>
      </c>
      <c r="AI74" s="215">
        <v>7</v>
      </c>
      <c r="AJ74" s="215">
        <v>7</v>
      </c>
      <c r="AK74" s="215"/>
      <c r="AL74" s="143"/>
      <c r="AM74" s="143"/>
      <c r="AN74" s="143"/>
    </row>
    <row r="75" spans="1:40">
      <c r="A75" s="133">
        <v>9</v>
      </c>
      <c r="B75" s="134" t="s">
        <v>283</v>
      </c>
      <c r="C75" s="133" t="s">
        <v>282</v>
      </c>
      <c r="D75" s="133">
        <f t="shared" si="3"/>
        <v>40</v>
      </c>
      <c r="E75" s="182">
        <v>30.07</v>
      </c>
      <c r="F75" s="129">
        <f t="shared" ref="F75:F82" si="4">D75*E75</f>
        <v>1202.8</v>
      </c>
      <c r="I75" s="213">
        <f t="shared" ref="I75:I84" si="5">SUM(J75:AN75)</f>
        <v>40</v>
      </c>
      <c r="J75" s="215"/>
      <c r="K75" s="215">
        <v>2</v>
      </c>
      <c r="L75" s="215">
        <v>2</v>
      </c>
      <c r="M75" s="215">
        <v>2</v>
      </c>
      <c r="N75" s="215">
        <v>2</v>
      </c>
      <c r="O75" s="215">
        <v>2</v>
      </c>
      <c r="P75" s="215"/>
      <c r="Q75" s="215"/>
      <c r="R75" s="215">
        <v>2</v>
      </c>
      <c r="S75" s="215">
        <v>2</v>
      </c>
      <c r="T75" s="215">
        <v>2</v>
      </c>
      <c r="U75" s="215">
        <v>2</v>
      </c>
      <c r="V75" s="215">
        <v>2</v>
      </c>
      <c r="W75" s="215"/>
      <c r="X75" s="215"/>
      <c r="Y75" s="215">
        <v>2</v>
      </c>
      <c r="Z75" s="215">
        <v>2</v>
      </c>
      <c r="AA75" s="215">
        <v>2</v>
      </c>
      <c r="AB75" s="215">
        <v>2</v>
      </c>
      <c r="AC75" s="215">
        <v>2</v>
      </c>
      <c r="AD75" s="215"/>
      <c r="AE75" s="215"/>
      <c r="AF75" s="215">
        <v>2</v>
      </c>
      <c r="AG75" s="215">
        <v>2</v>
      </c>
      <c r="AH75" s="215">
        <v>2</v>
      </c>
      <c r="AI75" s="215">
        <v>2</v>
      </c>
      <c r="AJ75" s="215">
        <v>2</v>
      </c>
      <c r="AK75" s="215"/>
      <c r="AL75" s="143"/>
      <c r="AM75" s="143"/>
      <c r="AN75" s="143"/>
    </row>
    <row r="76" spans="1:40">
      <c r="A76" s="133">
        <v>10</v>
      </c>
      <c r="B76" s="21" t="s">
        <v>382</v>
      </c>
      <c r="C76" s="133" t="s">
        <v>413</v>
      </c>
      <c r="D76" s="133">
        <f t="shared" si="3"/>
        <v>0</v>
      </c>
      <c r="E76" s="182">
        <v>1589.86</v>
      </c>
      <c r="F76" s="129">
        <f t="shared" si="4"/>
        <v>0</v>
      </c>
      <c r="I76" s="213">
        <f t="shared" si="5"/>
        <v>0</v>
      </c>
      <c r="J76" s="215"/>
      <c r="K76" s="215"/>
      <c r="L76" s="215"/>
      <c r="M76" s="215"/>
      <c r="N76" s="215"/>
      <c r="O76" s="215"/>
      <c r="P76" s="215"/>
      <c r="Q76" s="215"/>
      <c r="R76" s="215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215"/>
      <c r="AF76" s="215"/>
      <c r="AG76" s="215"/>
      <c r="AH76" s="215"/>
      <c r="AI76" s="215"/>
      <c r="AJ76" s="215"/>
      <c r="AK76" s="215"/>
      <c r="AL76" s="143"/>
      <c r="AM76" s="143"/>
      <c r="AN76" s="143"/>
    </row>
    <row r="77" spans="1:40">
      <c r="A77" s="133">
        <v>11</v>
      </c>
      <c r="B77" s="21" t="s">
        <v>383</v>
      </c>
      <c r="C77" s="133" t="s">
        <v>413</v>
      </c>
      <c r="D77" s="133">
        <f t="shared" si="3"/>
        <v>0</v>
      </c>
      <c r="E77" s="182">
        <v>322.39</v>
      </c>
      <c r="F77" s="129">
        <f t="shared" si="4"/>
        <v>0</v>
      </c>
      <c r="I77" s="213">
        <f t="shared" si="5"/>
        <v>0</v>
      </c>
      <c r="J77" s="215"/>
      <c r="K77" s="215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  <c r="AD77" s="215"/>
      <c r="AE77" s="215"/>
      <c r="AF77" s="215"/>
      <c r="AG77" s="215"/>
      <c r="AH77" s="215"/>
      <c r="AI77" s="215"/>
      <c r="AJ77" s="215"/>
      <c r="AK77" s="215"/>
      <c r="AL77" s="143"/>
      <c r="AM77" s="143"/>
      <c r="AN77" s="143"/>
    </row>
    <row r="78" spans="1:40">
      <c r="A78" s="133">
        <v>12</v>
      </c>
      <c r="B78" s="21" t="s">
        <v>384</v>
      </c>
      <c r="C78" s="133" t="s">
        <v>413</v>
      </c>
      <c r="D78" s="133">
        <f t="shared" si="3"/>
        <v>0</v>
      </c>
      <c r="E78" s="182">
        <v>4.8499999999999996</v>
      </c>
      <c r="F78" s="129">
        <f t="shared" si="4"/>
        <v>0</v>
      </c>
      <c r="I78" s="213">
        <f t="shared" si="5"/>
        <v>0</v>
      </c>
      <c r="J78" s="215"/>
      <c r="K78" s="215"/>
      <c r="L78" s="215"/>
      <c r="M78" s="215"/>
      <c r="N78" s="215"/>
      <c r="O78" s="215"/>
      <c r="P78" s="215"/>
      <c r="Q78" s="215"/>
      <c r="R78" s="215"/>
      <c r="S78" s="215"/>
      <c r="T78" s="215"/>
      <c r="U78" s="215"/>
      <c r="V78" s="215"/>
      <c r="W78" s="215"/>
      <c r="X78" s="215"/>
      <c r="Y78" s="215"/>
      <c r="Z78" s="215"/>
      <c r="AA78" s="215"/>
      <c r="AB78" s="215"/>
      <c r="AC78" s="215"/>
      <c r="AD78" s="215"/>
      <c r="AE78" s="215"/>
      <c r="AF78" s="215"/>
      <c r="AG78" s="215"/>
      <c r="AH78" s="215"/>
      <c r="AI78" s="215"/>
      <c r="AJ78" s="215"/>
      <c r="AK78" s="215"/>
      <c r="AL78" s="143"/>
      <c r="AM78" s="143"/>
      <c r="AN78" s="143"/>
    </row>
    <row r="79" spans="1:40">
      <c r="A79" s="133">
        <v>13</v>
      </c>
      <c r="B79" s="21" t="s">
        <v>385</v>
      </c>
      <c r="C79" s="133" t="s">
        <v>413</v>
      </c>
      <c r="D79" s="133">
        <f t="shared" si="3"/>
        <v>0</v>
      </c>
      <c r="E79" s="182">
        <v>13.44</v>
      </c>
      <c r="F79" s="129">
        <f t="shared" si="4"/>
        <v>0</v>
      </c>
      <c r="I79" s="213">
        <f t="shared" si="5"/>
        <v>0</v>
      </c>
      <c r="J79" s="215"/>
      <c r="K79" s="215"/>
      <c r="L79" s="215"/>
      <c r="M79" s="215"/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5"/>
      <c r="Z79" s="215"/>
      <c r="AA79" s="215"/>
      <c r="AB79" s="215"/>
      <c r="AC79" s="215"/>
      <c r="AD79" s="215"/>
      <c r="AE79" s="215"/>
      <c r="AF79" s="215"/>
      <c r="AG79" s="215"/>
      <c r="AH79" s="215"/>
      <c r="AI79" s="215"/>
      <c r="AJ79" s="215"/>
      <c r="AK79" s="215"/>
      <c r="AL79" s="143"/>
      <c r="AM79" s="143"/>
      <c r="AN79" s="143"/>
    </row>
    <row r="80" spans="1:40">
      <c r="A80" s="133">
        <v>14</v>
      </c>
      <c r="B80" s="21" t="s">
        <v>386</v>
      </c>
      <c r="C80" s="133" t="s">
        <v>413</v>
      </c>
      <c r="D80" s="133">
        <f t="shared" si="3"/>
        <v>0</v>
      </c>
      <c r="E80" s="182">
        <v>43.44</v>
      </c>
      <c r="F80" s="129">
        <f t="shared" si="4"/>
        <v>0</v>
      </c>
      <c r="I80" s="213">
        <f t="shared" si="5"/>
        <v>0</v>
      </c>
      <c r="J80" s="215"/>
      <c r="K80" s="215"/>
      <c r="L80" s="215"/>
      <c r="M80" s="215"/>
      <c r="N80" s="215"/>
      <c r="O80" s="215"/>
      <c r="P80" s="215"/>
      <c r="Q80" s="215"/>
      <c r="R80" s="215"/>
      <c r="S80" s="215"/>
      <c r="T80" s="215"/>
      <c r="U80" s="215"/>
      <c r="V80" s="215"/>
      <c r="W80" s="215"/>
      <c r="X80" s="215"/>
      <c r="Y80" s="215"/>
      <c r="Z80" s="215"/>
      <c r="AA80" s="215"/>
      <c r="AB80" s="215"/>
      <c r="AC80" s="215"/>
      <c r="AD80" s="215"/>
      <c r="AE80" s="215"/>
      <c r="AF80" s="215"/>
      <c r="AG80" s="215"/>
      <c r="AH80" s="215"/>
      <c r="AI80" s="215"/>
      <c r="AJ80" s="215"/>
      <c r="AK80" s="215"/>
      <c r="AL80" s="143"/>
      <c r="AM80" s="143"/>
      <c r="AN80" s="143"/>
    </row>
    <row r="81" spans="1:40">
      <c r="A81" s="133">
        <v>15</v>
      </c>
      <c r="B81" s="21" t="s">
        <v>387</v>
      </c>
      <c r="C81" s="133" t="s">
        <v>413</v>
      </c>
      <c r="D81" s="133">
        <f t="shared" si="3"/>
        <v>0</v>
      </c>
      <c r="E81" s="182">
        <v>40.92</v>
      </c>
      <c r="F81" s="129">
        <f t="shared" si="4"/>
        <v>0</v>
      </c>
      <c r="I81" s="213">
        <f t="shared" si="5"/>
        <v>0</v>
      </c>
      <c r="J81" s="215"/>
      <c r="K81" s="215"/>
      <c r="L81" s="215"/>
      <c r="M81" s="215"/>
      <c r="N81" s="215"/>
      <c r="O81" s="215"/>
      <c r="P81" s="215"/>
      <c r="Q81" s="215"/>
      <c r="R81" s="215"/>
      <c r="S81" s="215"/>
      <c r="T81" s="215"/>
      <c r="U81" s="215"/>
      <c r="V81" s="215"/>
      <c r="W81" s="215"/>
      <c r="X81" s="215"/>
      <c r="Y81" s="215"/>
      <c r="Z81" s="215"/>
      <c r="AA81" s="215"/>
      <c r="AB81" s="215"/>
      <c r="AC81" s="215"/>
      <c r="AD81" s="215"/>
      <c r="AE81" s="215"/>
      <c r="AF81" s="215"/>
      <c r="AG81" s="215"/>
      <c r="AH81" s="215"/>
      <c r="AI81" s="215"/>
      <c r="AJ81" s="215"/>
      <c r="AK81" s="215"/>
      <c r="AL81" s="143"/>
      <c r="AM81" s="143"/>
      <c r="AN81" s="143"/>
    </row>
    <row r="82" spans="1:40">
      <c r="A82" s="133">
        <v>16</v>
      </c>
      <c r="B82" s="21" t="s">
        <v>388</v>
      </c>
      <c r="C82" s="133" t="s">
        <v>413</v>
      </c>
      <c r="D82" s="133">
        <f t="shared" si="3"/>
        <v>0</v>
      </c>
      <c r="E82" s="182">
        <v>485.66</v>
      </c>
      <c r="F82" s="129">
        <f t="shared" si="4"/>
        <v>0</v>
      </c>
      <c r="I82" s="213">
        <f t="shared" si="5"/>
        <v>0</v>
      </c>
      <c r="J82" s="215"/>
      <c r="K82" s="215"/>
      <c r="L82" s="215"/>
      <c r="M82" s="215"/>
      <c r="N82" s="215"/>
      <c r="O82" s="215"/>
      <c r="P82" s="215"/>
      <c r="Q82" s="215"/>
      <c r="R82" s="215"/>
      <c r="S82" s="215"/>
      <c r="T82" s="215"/>
      <c r="U82" s="215"/>
      <c r="V82" s="215"/>
      <c r="W82" s="215"/>
      <c r="X82" s="215"/>
      <c r="Y82" s="215"/>
      <c r="Z82" s="215"/>
      <c r="AA82" s="215"/>
      <c r="AB82" s="215"/>
      <c r="AC82" s="215"/>
      <c r="AD82" s="215"/>
      <c r="AE82" s="215"/>
      <c r="AF82" s="215"/>
      <c r="AG82" s="215"/>
      <c r="AH82" s="215"/>
      <c r="AI82" s="215"/>
      <c r="AJ82" s="215"/>
      <c r="AK82" s="215"/>
      <c r="AL82" s="143"/>
      <c r="AM82" s="143"/>
      <c r="AN82" s="143"/>
    </row>
    <row r="83" spans="1:40">
      <c r="A83" s="133">
        <v>17</v>
      </c>
      <c r="B83" s="134" t="s">
        <v>284</v>
      </c>
      <c r="C83" s="133" t="s">
        <v>282</v>
      </c>
      <c r="D83" s="133">
        <f t="shared" si="3"/>
        <v>0</v>
      </c>
      <c r="E83" s="182">
        <v>30.07</v>
      </c>
      <c r="F83" s="129">
        <f>D83*E83</f>
        <v>0</v>
      </c>
      <c r="I83" s="213">
        <f t="shared" si="5"/>
        <v>0</v>
      </c>
      <c r="J83" s="215"/>
      <c r="K83" s="215"/>
      <c r="L83" s="215"/>
      <c r="M83" s="215"/>
      <c r="N83" s="215"/>
      <c r="O83" s="215"/>
      <c r="P83" s="215"/>
      <c r="Q83" s="215"/>
      <c r="R83" s="215"/>
      <c r="S83" s="215"/>
      <c r="T83" s="215"/>
      <c r="U83" s="215"/>
      <c r="V83" s="215"/>
      <c r="W83" s="215"/>
      <c r="X83" s="215"/>
      <c r="Y83" s="215"/>
      <c r="Z83" s="215"/>
      <c r="AA83" s="215"/>
      <c r="AB83" s="215"/>
      <c r="AC83" s="215"/>
      <c r="AD83" s="215"/>
      <c r="AE83" s="215"/>
      <c r="AF83" s="215"/>
      <c r="AG83" s="215"/>
      <c r="AH83" s="215"/>
      <c r="AI83" s="215"/>
      <c r="AJ83" s="215"/>
      <c r="AK83" s="215"/>
      <c r="AL83" s="143"/>
      <c r="AM83" s="143"/>
      <c r="AN83" s="143"/>
    </row>
    <row r="84" spans="1:40" ht="15.75">
      <c r="A84" s="125"/>
      <c r="B84" s="125"/>
      <c r="C84" s="125"/>
      <c r="D84" s="125"/>
      <c r="E84" s="135" t="s">
        <v>285</v>
      </c>
      <c r="F84" s="136">
        <f>SUM(F70:F83)</f>
        <v>11748.18</v>
      </c>
      <c r="H84" s="19" t="s">
        <v>494</v>
      </c>
      <c r="I84" s="213">
        <f t="shared" si="5"/>
        <v>1</v>
      </c>
      <c r="J84" s="215"/>
      <c r="K84" s="215"/>
      <c r="L84" s="215"/>
      <c r="M84" s="215"/>
      <c r="N84" s="215"/>
      <c r="O84" s="215"/>
      <c r="P84" s="215"/>
      <c r="Q84" s="215"/>
      <c r="R84" s="215"/>
      <c r="S84" s="215"/>
      <c r="T84" s="215"/>
      <c r="U84" s="215"/>
      <c r="V84" s="215"/>
      <c r="W84" s="215"/>
      <c r="X84" s="215"/>
      <c r="Y84" s="215"/>
      <c r="Z84" s="215"/>
      <c r="AA84" s="215"/>
      <c r="AB84" s="215">
        <v>1</v>
      </c>
      <c r="AC84" s="215"/>
      <c r="AD84" s="215"/>
      <c r="AE84" s="215"/>
      <c r="AF84" s="215"/>
      <c r="AG84" s="215"/>
      <c r="AH84" s="215"/>
      <c r="AI84" s="215"/>
      <c r="AJ84" s="215"/>
      <c r="AK84" s="215"/>
    </row>
    <row r="85" spans="1:40" ht="15.75">
      <c r="A85" s="125"/>
      <c r="B85" s="125"/>
      <c r="C85" s="125"/>
      <c r="D85" s="125"/>
      <c r="E85" s="135" t="s">
        <v>286</v>
      </c>
      <c r="F85" s="136">
        <f>F84*20%</f>
        <v>2349.636</v>
      </c>
    </row>
    <row r="86" spans="1:40" ht="18.75">
      <c r="A86" s="125"/>
      <c r="B86" s="125"/>
      <c r="C86" s="125"/>
      <c r="D86" s="125"/>
      <c r="E86" s="137" t="s">
        <v>287</v>
      </c>
      <c r="F86" s="136">
        <f>SUM(F84:F85)</f>
        <v>14097.816000000001</v>
      </c>
      <c r="G86" s="19" t="s">
        <v>412</v>
      </c>
    </row>
    <row r="87" spans="1:40">
      <c r="A87" s="125"/>
      <c r="B87" s="138" t="s">
        <v>288</v>
      </c>
      <c r="C87" s="125"/>
      <c r="D87" s="125"/>
      <c r="E87" s="125"/>
      <c r="F87" s="139"/>
      <c r="G87" s="130">
        <v>1</v>
      </c>
      <c r="H87" s="130">
        <v>2</v>
      </c>
    </row>
    <row r="88" spans="1:40">
      <c r="A88" s="133">
        <v>1</v>
      </c>
      <c r="B88" s="134" t="s">
        <v>289</v>
      </c>
      <c r="C88" s="133" t="s">
        <v>290</v>
      </c>
      <c r="D88" s="157">
        <f>SUM(G88:H88)*I88</f>
        <v>692</v>
      </c>
      <c r="E88" s="23">
        <v>0.1</v>
      </c>
      <c r="F88" s="136">
        <f>SUM(D88*E88)</f>
        <v>69.2</v>
      </c>
      <c r="G88" s="212">
        <f>SUM('Разполож съдове'!$E$122:$F$122)</f>
        <v>97</v>
      </c>
      <c r="H88" s="212">
        <f>SUM('Разполож съдове'!$E$83:$F$83)*H87</f>
        <v>76</v>
      </c>
      <c r="I88" s="213">
        <f>SUM(J88:AN88)</f>
        <v>4</v>
      </c>
      <c r="J88" s="215"/>
      <c r="K88" s="215"/>
      <c r="L88" s="215"/>
      <c r="M88" s="215"/>
      <c r="N88" s="215"/>
      <c r="O88" s="215">
        <v>1</v>
      </c>
      <c r="P88" s="215"/>
      <c r="Q88" s="215"/>
      <c r="R88" s="215"/>
      <c r="S88" s="215"/>
      <c r="T88" s="215"/>
      <c r="U88" s="215"/>
      <c r="V88" s="215">
        <v>1</v>
      </c>
      <c r="W88" s="215"/>
      <c r="X88" s="215"/>
      <c r="Y88" s="215"/>
      <c r="Z88" s="215"/>
      <c r="AA88" s="215"/>
      <c r="AB88" s="215"/>
      <c r="AC88" s="215">
        <v>1</v>
      </c>
      <c r="AD88" s="215"/>
      <c r="AE88" s="215"/>
      <c r="AF88" s="215"/>
      <c r="AG88" s="215"/>
      <c r="AH88" s="215"/>
      <c r="AI88" s="215"/>
      <c r="AJ88" s="215">
        <v>1</v>
      </c>
      <c r="AK88" s="215"/>
    </row>
    <row r="89" spans="1:40">
      <c r="A89" s="133">
        <v>2</v>
      </c>
      <c r="B89" s="134" t="s">
        <v>291</v>
      </c>
      <c r="C89" s="133" t="s">
        <v>290</v>
      </c>
      <c r="D89" s="157">
        <f>SUM(G89:H89)*I88</f>
        <v>9104</v>
      </c>
      <c r="E89" s="23">
        <v>0.05</v>
      </c>
      <c r="F89" s="136">
        <f>SUM(D89*E89)</f>
        <v>455.20000000000005</v>
      </c>
      <c r="G89" s="212">
        <f>SUM('Разполож съдове'!$G$122:$J$122)</f>
        <v>1738</v>
      </c>
      <c r="H89" s="212">
        <f>SUM('Разполож съдове'!$G$83:$J$83)*2</f>
        <v>538</v>
      </c>
    </row>
    <row r="90" spans="1:40">
      <c r="A90" s="133">
        <v>3</v>
      </c>
      <c r="B90" s="134" t="s">
        <v>292</v>
      </c>
      <c r="C90" s="133" t="s">
        <v>279</v>
      </c>
      <c r="D90" s="157">
        <f>I84</f>
        <v>1</v>
      </c>
      <c r="E90" s="23">
        <v>430.56</v>
      </c>
      <c r="F90" s="136">
        <f>SUM(D90*E90)</f>
        <v>430.56</v>
      </c>
    </row>
    <row r="91" spans="1:40" ht="15.75">
      <c r="A91" s="125"/>
      <c r="E91" s="135" t="s">
        <v>293</v>
      </c>
      <c r="F91" s="136">
        <f>SUM(F88:F90)</f>
        <v>954.96</v>
      </c>
    </row>
    <row r="92" spans="1:40">
      <c r="A92" s="125"/>
      <c r="F92" s="125"/>
    </row>
    <row r="93" spans="1:40">
      <c r="A93" s="125"/>
    </row>
    <row r="94" spans="1:40" ht="18.75">
      <c r="A94" s="125"/>
      <c r="E94" s="137" t="s">
        <v>294</v>
      </c>
      <c r="F94" s="167">
        <f>SUM(F86,F91)</f>
        <v>15052.776000000002</v>
      </c>
    </row>
    <row r="95" spans="1:40">
      <c r="A95" s="125"/>
    </row>
    <row r="96" spans="1:40" ht="15.75">
      <c r="A96" s="125"/>
      <c r="B96" s="126" t="s">
        <v>295</v>
      </c>
      <c r="C96" s="125"/>
      <c r="D96" s="125"/>
      <c r="E96" s="125"/>
      <c r="F96" s="125"/>
    </row>
    <row r="97" spans="1:6">
      <c r="A97" s="125"/>
      <c r="B97" s="125"/>
      <c r="C97" s="125"/>
      <c r="D97" s="125"/>
      <c r="E97" s="125"/>
      <c r="F97" s="125"/>
    </row>
    <row r="98" spans="1:6">
      <c r="A98" s="125"/>
      <c r="B98" s="125"/>
      <c r="C98" s="125"/>
      <c r="D98" s="125"/>
      <c r="E98" s="125"/>
      <c r="F98" s="125"/>
    </row>
    <row r="99" spans="1:6">
      <c r="A99" s="125"/>
      <c r="B99" s="125"/>
      <c r="C99" s="125"/>
      <c r="D99" s="125"/>
      <c r="E99" s="125"/>
      <c r="F99" s="125"/>
    </row>
    <row r="100" spans="1:6" ht="15.75">
      <c r="A100" s="125"/>
      <c r="B100" s="141" t="s">
        <v>297</v>
      </c>
      <c r="C100" s="141" t="s">
        <v>298</v>
      </c>
      <c r="D100" s="142"/>
      <c r="E100" s="125"/>
      <c r="F100" s="125"/>
    </row>
    <row r="101" spans="1:6">
      <c r="B101" s="125" t="s">
        <v>63</v>
      </c>
      <c r="C101" s="125" t="s">
        <v>299</v>
      </c>
      <c r="D101" s="142"/>
      <c r="E101" s="125"/>
      <c r="F101" s="125"/>
    </row>
    <row r="102" spans="1:6">
      <c r="A102" s="125"/>
      <c r="B102" s="125" t="s">
        <v>300</v>
      </c>
      <c r="C102" s="125" t="s">
        <v>301</v>
      </c>
      <c r="D102" s="142"/>
      <c r="E102" s="125"/>
      <c r="F102" s="125"/>
    </row>
    <row r="105" spans="1:6" ht="15">
      <c r="A105" s="245" t="s">
        <v>267</v>
      </c>
      <c r="B105" s="245"/>
      <c r="C105" s="245"/>
      <c r="D105" s="245"/>
      <c r="E105" s="245"/>
      <c r="F105" s="245"/>
    </row>
    <row r="106" spans="1:6" ht="15">
      <c r="A106" s="245" t="s">
        <v>406</v>
      </c>
      <c r="B106" s="245"/>
      <c r="C106" s="245"/>
      <c r="D106" s="245"/>
      <c r="E106" s="245"/>
      <c r="F106" s="245"/>
    </row>
    <row r="107" spans="1:6">
      <c r="A107" s="125"/>
      <c r="B107" s="125"/>
      <c r="C107" s="125"/>
      <c r="D107" s="125"/>
      <c r="E107" s="125"/>
      <c r="F107" s="125"/>
    </row>
    <row r="108" spans="1:6" ht="15.75">
      <c r="A108" s="126" t="s">
        <v>268</v>
      </c>
      <c r="B108" s="125"/>
      <c r="C108" s="125"/>
      <c r="D108" s="125"/>
      <c r="E108" s="125"/>
      <c r="F108" s="125"/>
    </row>
    <row r="109" spans="1:6" ht="15.75">
      <c r="A109" s="126" t="s">
        <v>269</v>
      </c>
      <c r="B109" s="125"/>
      <c r="C109" s="125"/>
      <c r="D109" s="125"/>
      <c r="E109" s="125"/>
      <c r="F109" s="125"/>
    </row>
    <row r="110" spans="1:6">
      <c r="A110" s="125"/>
      <c r="B110" s="125"/>
      <c r="C110" s="125"/>
      <c r="D110" s="125"/>
      <c r="E110" s="125"/>
      <c r="F110" s="125"/>
    </row>
    <row r="111" spans="1:6" ht="23.25">
      <c r="A111" s="246" t="s">
        <v>425</v>
      </c>
      <c r="B111" s="246"/>
      <c r="C111" s="246"/>
      <c r="D111" s="246"/>
      <c r="E111" s="246"/>
      <c r="F111" s="246"/>
    </row>
    <row r="112" spans="1:6" ht="15.75">
      <c r="A112" s="243" t="s">
        <v>271</v>
      </c>
      <c r="B112" s="243"/>
      <c r="C112" s="243"/>
      <c r="D112" s="243"/>
      <c r="E112" s="243"/>
      <c r="F112" s="243"/>
    </row>
    <row r="113" spans="1:44" ht="15.75">
      <c r="A113" s="243" t="s">
        <v>475</v>
      </c>
      <c r="B113" s="243"/>
      <c r="C113" s="243"/>
      <c r="D113" s="243"/>
      <c r="E113" s="243"/>
      <c r="F113" s="243"/>
      <c r="AO113" s="132"/>
      <c r="AP113" s="132"/>
      <c r="AQ113" s="132"/>
      <c r="AR113" s="132"/>
    </row>
    <row r="114" spans="1:44">
      <c r="A114" s="125"/>
      <c r="B114" s="125"/>
      <c r="C114" s="125"/>
      <c r="D114" s="125"/>
      <c r="E114" s="125"/>
      <c r="F114" s="125"/>
    </row>
    <row r="115" spans="1:44" ht="15.75">
      <c r="A115" s="243" t="s">
        <v>426</v>
      </c>
      <c r="B115" s="243"/>
      <c r="C115" s="243"/>
      <c r="D115" s="243"/>
      <c r="E115" s="243"/>
      <c r="F115" s="243"/>
    </row>
    <row r="116" spans="1:44" ht="15.75">
      <c r="A116" s="243" t="s">
        <v>400</v>
      </c>
      <c r="B116" s="243"/>
      <c r="C116" s="243"/>
      <c r="D116" s="243"/>
      <c r="E116" s="243"/>
      <c r="F116" s="243"/>
    </row>
    <row r="117" spans="1:44" ht="15.75">
      <c r="A117" s="243" t="s">
        <v>401</v>
      </c>
      <c r="B117" s="243"/>
      <c r="C117" s="243"/>
      <c r="D117" s="243"/>
      <c r="E117" s="243"/>
      <c r="F117" s="243"/>
      <c r="U117" s="19">
        <v>3</v>
      </c>
    </row>
    <row r="118" spans="1:44" ht="15.75">
      <c r="A118" s="243" t="s">
        <v>427</v>
      </c>
      <c r="B118" s="243"/>
      <c r="C118" s="243"/>
      <c r="D118" s="243"/>
      <c r="E118" s="243"/>
      <c r="F118" s="243"/>
    </row>
    <row r="119" spans="1:44" ht="15.75">
      <c r="A119" s="243" t="s">
        <v>272</v>
      </c>
      <c r="B119" s="243"/>
      <c r="C119" s="243"/>
      <c r="D119" s="243"/>
      <c r="E119" s="243"/>
      <c r="F119" s="243"/>
    </row>
    <row r="120" spans="1:44">
      <c r="A120" s="125"/>
      <c r="B120" s="125"/>
      <c r="C120" s="125"/>
      <c r="D120" s="125"/>
      <c r="E120" s="125"/>
      <c r="F120" s="125"/>
      <c r="I120" s="21"/>
      <c r="J120" s="209">
        <v>1</v>
      </c>
      <c r="K120" s="209">
        <v>2</v>
      </c>
      <c r="L120" s="209">
        <v>3</v>
      </c>
      <c r="M120" s="210">
        <v>4</v>
      </c>
      <c r="N120" s="210">
        <v>5</v>
      </c>
      <c r="O120" s="210">
        <v>6</v>
      </c>
      <c r="P120" s="210">
        <v>7</v>
      </c>
      <c r="Q120" s="210">
        <v>8</v>
      </c>
      <c r="R120" s="210">
        <v>9</v>
      </c>
      <c r="S120" s="210">
        <v>10</v>
      </c>
      <c r="T120" s="210">
        <v>11</v>
      </c>
      <c r="U120" s="210">
        <v>12</v>
      </c>
      <c r="V120" s="210">
        <v>13</v>
      </c>
      <c r="W120" s="210">
        <v>14</v>
      </c>
      <c r="X120" s="210">
        <v>15</v>
      </c>
      <c r="Y120" s="210">
        <v>16</v>
      </c>
      <c r="Z120" s="210">
        <v>17</v>
      </c>
      <c r="AA120" s="210">
        <v>18</v>
      </c>
      <c r="AB120" s="210">
        <v>19</v>
      </c>
      <c r="AC120" s="210">
        <v>20</v>
      </c>
      <c r="AD120" s="210">
        <v>21</v>
      </c>
      <c r="AE120" s="210">
        <v>22</v>
      </c>
      <c r="AF120" s="210">
        <v>23</v>
      </c>
      <c r="AG120" s="210">
        <v>24</v>
      </c>
      <c r="AH120" s="210">
        <v>25</v>
      </c>
      <c r="AI120" s="210">
        <v>26</v>
      </c>
      <c r="AJ120" s="210">
        <v>27</v>
      </c>
      <c r="AK120" s="210">
        <v>28</v>
      </c>
      <c r="AL120" s="210">
        <v>29</v>
      </c>
      <c r="AM120" s="210">
        <v>30</v>
      </c>
      <c r="AN120" s="210">
        <v>31</v>
      </c>
    </row>
    <row r="121" spans="1:44" ht="25.5">
      <c r="A121" s="131" t="s">
        <v>108</v>
      </c>
      <c r="B121" s="131" t="s">
        <v>273</v>
      </c>
      <c r="C121" s="131" t="s">
        <v>274</v>
      </c>
      <c r="D121" s="128" t="s">
        <v>275</v>
      </c>
      <c r="E121" s="128" t="s">
        <v>270</v>
      </c>
      <c r="F121" s="128" t="s">
        <v>276</v>
      </c>
      <c r="I121" s="211"/>
      <c r="J121" s="216" t="s">
        <v>277</v>
      </c>
      <c r="K121" s="216"/>
      <c r="L121" s="217" t="s">
        <v>277</v>
      </c>
      <c r="M121" s="216"/>
      <c r="N121" s="216"/>
      <c r="O121" s="216"/>
      <c r="P121" s="216" t="s">
        <v>277</v>
      </c>
      <c r="Q121" s="216" t="s">
        <v>277</v>
      </c>
      <c r="R121" s="215"/>
      <c r="S121" s="217"/>
      <c r="T121" s="216"/>
      <c r="U121" s="216"/>
      <c r="V121" s="216"/>
      <c r="W121" s="216" t="s">
        <v>277</v>
      </c>
      <c r="X121" s="216" t="s">
        <v>277</v>
      </c>
      <c r="Y121" s="216"/>
      <c r="Z121" s="217"/>
      <c r="AA121" s="216"/>
      <c r="AB121" s="216"/>
      <c r="AC121" s="216"/>
      <c r="AD121" s="216" t="s">
        <v>277</v>
      </c>
      <c r="AE121" s="217" t="s">
        <v>277</v>
      </c>
      <c r="AF121" s="216"/>
      <c r="AG121" s="216"/>
      <c r="AH121" s="216"/>
      <c r="AI121" s="216"/>
      <c r="AJ121" s="216"/>
      <c r="AK121" s="216" t="s">
        <v>277</v>
      </c>
      <c r="AL121" s="216" t="s">
        <v>277</v>
      </c>
      <c r="AM121" s="215"/>
      <c r="AN121" s="216"/>
    </row>
    <row r="122" spans="1:44">
      <c r="A122" s="133">
        <v>1</v>
      </c>
      <c r="B122" s="134" t="s">
        <v>278</v>
      </c>
      <c r="C122" s="133" t="s">
        <v>279</v>
      </c>
      <c r="D122" s="133">
        <f>I122</f>
        <v>10.5</v>
      </c>
      <c r="E122" s="23">
        <v>419.23</v>
      </c>
      <c r="F122" s="129">
        <f>D122*E122</f>
        <v>4401.915</v>
      </c>
      <c r="I122" s="213">
        <f>SUM(J122:AN122)/8</f>
        <v>10.5</v>
      </c>
      <c r="J122" s="215"/>
      <c r="K122" s="215">
        <v>4</v>
      </c>
      <c r="L122" s="215"/>
      <c r="M122" s="215">
        <v>4</v>
      </c>
      <c r="N122" s="215">
        <v>4</v>
      </c>
      <c r="O122" s="215">
        <v>4</v>
      </c>
      <c r="P122" s="215"/>
      <c r="Q122" s="215"/>
      <c r="R122" s="215">
        <v>4</v>
      </c>
      <c r="S122" s="215">
        <v>4</v>
      </c>
      <c r="T122" s="215">
        <v>4</v>
      </c>
      <c r="U122" s="215">
        <v>4</v>
      </c>
      <c r="V122" s="215">
        <v>4</v>
      </c>
      <c r="W122" s="215"/>
      <c r="X122" s="215"/>
      <c r="Y122" s="215">
        <v>4</v>
      </c>
      <c r="Z122" s="215">
        <v>4</v>
      </c>
      <c r="AA122" s="215">
        <v>4</v>
      </c>
      <c r="AB122" s="215">
        <v>4</v>
      </c>
      <c r="AC122" s="215">
        <v>4</v>
      </c>
      <c r="AD122" s="215"/>
      <c r="AE122" s="215"/>
      <c r="AF122" s="215">
        <v>4</v>
      </c>
      <c r="AG122" s="215">
        <v>4</v>
      </c>
      <c r="AH122" s="215">
        <v>4</v>
      </c>
      <c r="AI122" s="215">
        <v>4</v>
      </c>
      <c r="AJ122" s="215">
        <v>4</v>
      </c>
      <c r="AK122" s="215"/>
      <c r="AL122" s="215"/>
      <c r="AM122" s="215">
        <v>4</v>
      </c>
      <c r="AN122" s="215">
        <v>4</v>
      </c>
    </row>
    <row r="123" spans="1:44">
      <c r="A123" s="133">
        <v>2</v>
      </c>
      <c r="B123" s="134" t="s">
        <v>278</v>
      </c>
      <c r="C123" s="133" t="s">
        <v>279</v>
      </c>
      <c r="D123" s="133">
        <f>I123</f>
        <v>2</v>
      </c>
      <c r="E123" s="23">
        <v>427.03</v>
      </c>
      <c r="F123" s="129">
        <f>D123*E123</f>
        <v>854.06</v>
      </c>
      <c r="I123" s="213">
        <f>SUM(J123:AN123)/8</f>
        <v>2</v>
      </c>
      <c r="J123" s="215"/>
      <c r="K123" s="215"/>
      <c r="L123" s="215"/>
      <c r="M123" s="215"/>
      <c r="N123" s="215">
        <v>2</v>
      </c>
      <c r="O123" s="215"/>
      <c r="P123" s="215"/>
      <c r="Q123" s="215"/>
      <c r="R123" s="215"/>
      <c r="S123" s="215">
        <v>2</v>
      </c>
      <c r="T123" s="215"/>
      <c r="U123" s="215">
        <v>2</v>
      </c>
      <c r="V123" s="215"/>
      <c r="W123" s="215"/>
      <c r="X123" s="215"/>
      <c r="Y123" s="215"/>
      <c r="Z123" s="215">
        <v>2</v>
      </c>
      <c r="AA123" s="215"/>
      <c r="AB123" s="215">
        <v>2</v>
      </c>
      <c r="AC123" s="215"/>
      <c r="AD123" s="215"/>
      <c r="AE123" s="215"/>
      <c r="AF123" s="215"/>
      <c r="AG123" s="215">
        <v>2</v>
      </c>
      <c r="AH123" s="215"/>
      <c r="AI123" s="215">
        <v>2</v>
      </c>
      <c r="AJ123" s="215"/>
      <c r="AK123" s="215"/>
      <c r="AL123" s="215"/>
      <c r="AM123" s="215"/>
      <c r="AN123" s="215">
        <v>2</v>
      </c>
    </row>
    <row r="124" spans="1:44">
      <c r="A124" s="133">
        <v>3</v>
      </c>
      <c r="B124" s="134" t="s">
        <v>280</v>
      </c>
      <c r="C124" s="133" t="s">
        <v>279</v>
      </c>
      <c r="D124" s="133">
        <f t="shared" ref="D124:D135" si="6">I124</f>
        <v>7</v>
      </c>
      <c r="E124" s="23">
        <v>214.87</v>
      </c>
      <c r="F124" s="129">
        <f>D124*E124</f>
        <v>1504.0900000000001</v>
      </c>
      <c r="I124" s="213">
        <f>SUM(J124:AN124)/8</f>
        <v>7</v>
      </c>
      <c r="J124" s="215"/>
      <c r="K124" s="215">
        <v>4</v>
      </c>
      <c r="L124" s="215"/>
      <c r="M124" s="215">
        <v>4</v>
      </c>
      <c r="N124" s="215"/>
      <c r="O124" s="215">
        <v>4</v>
      </c>
      <c r="P124" s="215"/>
      <c r="Q124" s="215"/>
      <c r="R124" s="215">
        <v>4</v>
      </c>
      <c r="S124" s="215"/>
      <c r="T124" s="215">
        <v>4</v>
      </c>
      <c r="U124" s="215"/>
      <c r="V124" s="215">
        <v>4</v>
      </c>
      <c r="W124" s="215"/>
      <c r="X124" s="215"/>
      <c r="Y124" s="215">
        <v>4</v>
      </c>
      <c r="Z124" s="215"/>
      <c r="AA124" s="215">
        <v>4</v>
      </c>
      <c r="AB124" s="215"/>
      <c r="AC124" s="215">
        <v>4</v>
      </c>
      <c r="AD124" s="215"/>
      <c r="AE124" s="215"/>
      <c r="AF124" s="215">
        <v>4</v>
      </c>
      <c r="AG124" s="215"/>
      <c r="AH124" s="215">
        <v>4</v>
      </c>
      <c r="AI124" s="215"/>
      <c r="AJ124" s="215">
        <v>4</v>
      </c>
      <c r="AK124" s="215"/>
      <c r="AL124" s="215"/>
      <c r="AM124" s="215">
        <v>4</v>
      </c>
      <c r="AN124" s="215">
        <v>4</v>
      </c>
    </row>
    <row r="125" spans="1:44">
      <c r="A125" s="133">
        <v>4</v>
      </c>
      <c r="B125" s="134" t="s">
        <v>399</v>
      </c>
      <c r="C125" s="133" t="s">
        <v>279</v>
      </c>
      <c r="D125" s="133">
        <f t="shared" si="6"/>
        <v>0</v>
      </c>
      <c r="E125" s="182">
        <v>475.8</v>
      </c>
      <c r="F125" s="129">
        <f>D125*E125</f>
        <v>0</v>
      </c>
      <c r="I125" s="213">
        <f>SUM(J125:AN125)/8</f>
        <v>0</v>
      </c>
      <c r="J125" s="215"/>
      <c r="K125" s="215"/>
      <c r="L125" s="215"/>
      <c r="M125" s="215"/>
      <c r="N125" s="215"/>
      <c r="O125" s="215"/>
      <c r="P125" s="215"/>
      <c r="Q125" s="215"/>
      <c r="R125" s="215"/>
      <c r="S125" s="215"/>
      <c r="T125" s="215"/>
      <c r="U125" s="215"/>
      <c r="V125" s="215"/>
      <c r="W125" s="215"/>
      <c r="X125" s="215"/>
      <c r="Y125" s="215"/>
      <c r="Z125" s="215"/>
      <c r="AA125" s="215"/>
      <c r="AB125" s="215"/>
      <c r="AC125" s="215"/>
      <c r="AD125" s="215"/>
      <c r="AE125" s="215"/>
      <c r="AF125" s="215"/>
      <c r="AG125" s="215"/>
      <c r="AH125" s="215"/>
      <c r="AI125" s="215"/>
      <c r="AJ125" s="215"/>
      <c r="AK125" s="215"/>
      <c r="AL125" s="215"/>
      <c r="AM125" s="215"/>
      <c r="AN125" s="215"/>
    </row>
    <row r="126" spans="1:44">
      <c r="A126" s="133">
        <v>5</v>
      </c>
      <c r="B126" s="134" t="s">
        <v>281</v>
      </c>
      <c r="C126" s="133" t="s">
        <v>282</v>
      </c>
      <c r="D126" s="133">
        <f t="shared" si="6"/>
        <v>147</v>
      </c>
      <c r="E126" s="182">
        <v>30.07</v>
      </c>
      <c r="F126" s="129">
        <f>D126*E126</f>
        <v>4420.29</v>
      </c>
      <c r="I126" s="213">
        <f>SUM(J126:AN126)</f>
        <v>147</v>
      </c>
      <c r="J126" s="215"/>
      <c r="K126" s="215">
        <v>7</v>
      </c>
      <c r="L126" s="215"/>
      <c r="M126" s="215">
        <v>7</v>
      </c>
      <c r="N126" s="215">
        <v>7</v>
      </c>
      <c r="O126" s="215">
        <v>7</v>
      </c>
      <c r="P126" s="215"/>
      <c r="Q126" s="215"/>
      <c r="R126" s="215">
        <v>7</v>
      </c>
      <c r="S126" s="215">
        <v>7</v>
      </c>
      <c r="T126" s="215">
        <v>7</v>
      </c>
      <c r="U126" s="215">
        <v>7</v>
      </c>
      <c r="V126" s="215">
        <v>7</v>
      </c>
      <c r="W126" s="215"/>
      <c r="X126" s="215"/>
      <c r="Y126" s="215">
        <v>7</v>
      </c>
      <c r="Z126" s="215">
        <v>7</v>
      </c>
      <c r="AA126" s="215">
        <v>7</v>
      </c>
      <c r="AB126" s="215">
        <v>7</v>
      </c>
      <c r="AC126" s="215">
        <v>7</v>
      </c>
      <c r="AD126" s="215"/>
      <c r="AE126" s="215"/>
      <c r="AF126" s="215">
        <v>7</v>
      </c>
      <c r="AG126" s="215">
        <v>7</v>
      </c>
      <c r="AH126" s="215">
        <v>7</v>
      </c>
      <c r="AI126" s="215">
        <v>7</v>
      </c>
      <c r="AJ126" s="215">
        <v>7</v>
      </c>
      <c r="AK126" s="215"/>
      <c r="AL126" s="215"/>
      <c r="AM126" s="215">
        <v>7</v>
      </c>
      <c r="AN126" s="215">
        <v>7</v>
      </c>
    </row>
    <row r="127" spans="1:44">
      <c r="A127" s="133">
        <v>9</v>
      </c>
      <c r="B127" s="134" t="s">
        <v>283</v>
      </c>
      <c r="C127" s="133" t="s">
        <v>282</v>
      </c>
      <c r="D127" s="133">
        <f t="shared" si="6"/>
        <v>42</v>
      </c>
      <c r="E127" s="182">
        <v>30.07</v>
      </c>
      <c r="F127" s="129">
        <f t="shared" ref="F127:F134" si="7">D127*E127</f>
        <v>1262.94</v>
      </c>
      <c r="I127" s="213">
        <f t="shared" ref="I127:I136" si="8">SUM(J127:AN127)</f>
        <v>42</v>
      </c>
      <c r="J127" s="215"/>
      <c r="K127" s="215">
        <v>2</v>
      </c>
      <c r="L127" s="215"/>
      <c r="M127" s="215">
        <v>2</v>
      </c>
      <c r="N127" s="215">
        <v>2</v>
      </c>
      <c r="O127" s="215">
        <v>2</v>
      </c>
      <c r="P127" s="215"/>
      <c r="Q127" s="215"/>
      <c r="R127" s="215">
        <v>2</v>
      </c>
      <c r="S127" s="215">
        <v>2</v>
      </c>
      <c r="T127" s="215">
        <v>2</v>
      </c>
      <c r="U127" s="215">
        <v>2</v>
      </c>
      <c r="V127" s="215">
        <v>2</v>
      </c>
      <c r="W127" s="215"/>
      <c r="X127" s="215"/>
      <c r="Y127" s="215">
        <v>2</v>
      </c>
      <c r="Z127" s="215">
        <v>2</v>
      </c>
      <c r="AA127" s="215">
        <v>2</v>
      </c>
      <c r="AB127" s="215">
        <v>2</v>
      </c>
      <c r="AC127" s="215">
        <v>2</v>
      </c>
      <c r="AD127" s="215"/>
      <c r="AE127" s="215"/>
      <c r="AF127" s="215">
        <v>2</v>
      </c>
      <c r="AG127" s="215">
        <v>2</v>
      </c>
      <c r="AH127" s="215">
        <v>2</v>
      </c>
      <c r="AI127" s="215">
        <v>2</v>
      </c>
      <c r="AJ127" s="215">
        <v>2</v>
      </c>
      <c r="AK127" s="215"/>
      <c r="AL127" s="215"/>
      <c r="AM127" s="215">
        <v>2</v>
      </c>
      <c r="AN127" s="215">
        <v>2</v>
      </c>
    </row>
    <row r="128" spans="1:44">
      <c r="A128" s="133">
        <v>10</v>
      </c>
      <c r="B128" s="21" t="s">
        <v>382</v>
      </c>
      <c r="C128" s="133" t="s">
        <v>413</v>
      </c>
      <c r="D128" s="133">
        <f t="shared" si="6"/>
        <v>0</v>
      </c>
      <c r="E128" s="182">
        <v>1589.86</v>
      </c>
      <c r="F128" s="129">
        <f t="shared" si="7"/>
        <v>0</v>
      </c>
      <c r="I128" s="213">
        <f t="shared" si="8"/>
        <v>0</v>
      </c>
      <c r="J128" s="215"/>
      <c r="K128" s="215"/>
      <c r="L128" s="215"/>
      <c r="M128" s="215"/>
      <c r="N128" s="215"/>
      <c r="O128" s="215"/>
      <c r="P128" s="215"/>
      <c r="Q128" s="215"/>
      <c r="R128" s="215"/>
      <c r="S128" s="215"/>
      <c r="T128" s="215"/>
      <c r="U128" s="215"/>
      <c r="V128" s="215"/>
      <c r="W128" s="215"/>
      <c r="X128" s="215"/>
      <c r="Y128" s="215"/>
      <c r="Z128" s="215"/>
      <c r="AA128" s="215"/>
      <c r="AB128" s="215"/>
      <c r="AC128" s="215"/>
      <c r="AD128" s="215"/>
      <c r="AE128" s="215"/>
      <c r="AF128" s="215"/>
      <c r="AG128" s="215"/>
      <c r="AH128" s="215"/>
      <c r="AI128" s="215"/>
      <c r="AJ128" s="215"/>
      <c r="AK128" s="215"/>
      <c r="AL128" s="215"/>
      <c r="AM128" s="215"/>
      <c r="AN128" s="215"/>
    </row>
    <row r="129" spans="1:40">
      <c r="A129" s="133">
        <v>11</v>
      </c>
      <c r="B129" s="21" t="s">
        <v>383</v>
      </c>
      <c r="C129" s="133" t="s">
        <v>413</v>
      </c>
      <c r="D129" s="133">
        <f t="shared" si="6"/>
        <v>0</v>
      </c>
      <c r="E129" s="182">
        <v>322.39</v>
      </c>
      <c r="F129" s="129">
        <f t="shared" si="7"/>
        <v>0</v>
      </c>
      <c r="I129" s="213">
        <f t="shared" si="8"/>
        <v>0</v>
      </c>
      <c r="J129" s="215"/>
      <c r="K129" s="215"/>
      <c r="L129" s="215"/>
      <c r="M129" s="215"/>
      <c r="N129" s="215"/>
      <c r="O129" s="215"/>
      <c r="P129" s="215"/>
      <c r="Q129" s="215"/>
      <c r="R129" s="215"/>
      <c r="S129" s="215"/>
      <c r="T129" s="215"/>
      <c r="U129" s="215"/>
      <c r="V129" s="215"/>
      <c r="W129" s="215"/>
      <c r="X129" s="215"/>
      <c r="Y129" s="215"/>
      <c r="Z129" s="215"/>
      <c r="AA129" s="215"/>
      <c r="AB129" s="215"/>
      <c r="AC129" s="215"/>
      <c r="AD129" s="215"/>
      <c r="AE129" s="215"/>
      <c r="AF129" s="215"/>
      <c r="AG129" s="215"/>
      <c r="AH129" s="215"/>
      <c r="AI129" s="215"/>
      <c r="AJ129" s="215"/>
      <c r="AK129" s="215"/>
      <c r="AL129" s="215"/>
      <c r="AM129" s="215"/>
      <c r="AN129" s="215"/>
    </row>
    <row r="130" spans="1:40">
      <c r="A130" s="133">
        <v>12</v>
      </c>
      <c r="B130" s="21" t="s">
        <v>384</v>
      </c>
      <c r="C130" s="133" t="s">
        <v>413</v>
      </c>
      <c r="D130" s="133">
        <f t="shared" si="6"/>
        <v>0</v>
      </c>
      <c r="E130" s="182">
        <v>4.8499999999999996</v>
      </c>
      <c r="F130" s="129">
        <f t="shared" si="7"/>
        <v>0</v>
      </c>
      <c r="I130" s="213">
        <f t="shared" si="8"/>
        <v>0</v>
      </c>
      <c r="J130" s="215"/>
      <c r="K130" s="215"/>
      <c r="L130" s="215"/>
      <c r="M130" s="215"/>
      <c r="N130" s="215"/>
      <c r="O130" s="215"/>
      <c r="P130" s="215"/>
      <c r="Q130" s="215"/>
      <c r="R130" s="215"/>
      <c r="S130" s="215"/>
      <c r="T130" s="215"/>
      <c r="U130" s="215"/>
      <c r="V130" s="215"/>
      <c r="W130" s="215"/>
      <c r="X130" s="215"/>
      <c r="Y130" s="215"/>
      <c r="Z130" s="215"/>
      <c r="AA130" s="215"/>
      <c r="AB130" s="215"/>
      <c r="AC130" s="215"/>
      <c r="AD130" s="215"/>
      <c r="AE130" s="215"/>
      <c r="AF130" s="215"/>
      <c r="AG130" s="215"/>
      <c r="AH130" s="215"/>
      <c r="AI130" s="215"/>
      <c r="AJ130" s="215"/>
      <c r="AK130" s="215"/>
      <c r="AL130" s="215"/>
      <c r="AM130" s="215"/>
      <c r="AN130" s="215"/>
    </row>
    <row r="131" spans="1:40">
      <c r="A131" s="133">
        <v>13</v>
      </c>
      <c r="B131" s="21" t="s">
        <v>385</v>
      </c>
      <c r="C131" s="133" t="s">
        <v>413</v>
      </c>
      <c r="D131" s="133">
        <f t="shared" si="6"/>
        <v>0</v>
      </c>
      <c r="E131" s="182">
        <v>13.44</v>
      </c>
      <c r="F131" s="129">
        <f t="shared" si="7"/>
        <v>0</v>
      </c>
      <c r="I131" s="213">
        <f t="shared" si="8"/>
        <v>0</v>
      </c>
      <c r="J131" s="215"/>
      <c r="K131" s="215"/>
      <c r="L131" s="215"/>
      <c r="M131" s="215"/>
      <c r="N131" s="215"/>
      <c r="O131" s="215"/>
      <c r="P131" s="215"/>
      <c r="Q131" s="215"/>
      <c r="R131" s="215"/>
      <c r="S131" s="215"/>
      <c r="T131" s="215"/>
      <c r="U131" s="215"/>
      <c r="V131" s="215"/>
      <c r="W131" s="215"/>
      <c r="X131" s="215"/>
      <c r="Y131" s="215"/>
      <c r="Z131" s="215"/>
      <c r="AA131" s="215"/>
      <c r="AB131" s="215"/>
      <c r="AC131" s="215"/>
      <c r="AD131" s="215"/>
      <c r="AE131" s="215"/>
      <c r="AF131" s="215"/>
      <c r="AG131" s="215"/>
      <c r="AH131" s="215"/>
      <c r="AI131" s="215"/>
      <c r="AJ131" s="215"/>
      <c r="AK131" s="215"/>
      <c r="AL131" s="215"/>
      <c r="AM131" s="215"/>
      <c r="AN131" s="215"/>
    </row>
    <row r="132" spans="1:40">
      <c r="A132" s="133">
        <v>14</v>
      </c>
      <c r="B132" s="21" t="s">
        <v>386</v>
      </c>
      <c r="C132" s="133" t="s">
        <v>413</v>
      </c>
      <c r="D132" s="133">
        <f t="shared" si="6"/>
        <v>0</v>
      </c>
      <c r="E132" s="182">
        <v>43.44</v>
      </c>
      <c r="F132" s="129">
        <f t="shared" si="7"/>
        <v>0</v>
      </c>
      <c r="I132" s="213">
        <f t="shared" si="8"/>
        <v>0</v>
      </c>
      <c r="J132" s="215"/>
      <c r="K132" s="215"/>
      <c r="L132" s="215"/>
      <c r="M132" s="215"/>
      <c r="N132" s="215"/>
      <c r="O132" s="215"/>
      <c r="P132" s="215"/>
      <c r="Q132" s="215"/>
      <c r="R132" s="215"/>
      <c r="S132" s="215"/>
      <c r="T132" s="215"/>
      <c r="U132" s="215"/>
      <c r="V132" s="215"/>
      <c r="W132" s="215"/>
      <c r="X132" s="215"/>
      <c r="Y132" s="215"/>
      <c r="Z132" s="215"/>
      <c r="AA132" s="215"/>
      <c r="AB132" s="215"/>
      <c r="AC132" s="215"/>
      <c r="AD132" s="215"/>
      <c r="AE132" s="215"/>
      <c r="AF132" s="215"/>
      <c r="AG132" s="215"/>
      <c r="AH132" s="215"/>
      <c r="AI132" s="215"/>
      <c r="AJ132" s="215"/>
      <c r="AK132" s="215"/>
      <c r="AL132" s="215"/>
      <c r="AM132" s="215"/>
      <c r="AN132" s="215"/>
    </row>
    <row r="133" spans="1:40">
      <c r="A133" s="133">
        <v>15</v>
      </c>
      <c r="B133" s="21" t="s">
        <v>387</v>
      </c>
      <c r="C133" s="133" t="s">
        <v>413</v>
      </c>
      <c r="D133" s="133">
        <f t="shared" si="6"/>
        <v>0</v>
      </c>
      <c r="E133" s="182">
        <v>40.92</v>
      </c>
      <c r="F133" s="129">
        <f t="shared" si="7"/>
        <v>0</v>
      </c>
      <c r="I133" s="213">
        <f t="shared" si="8"/>
        <v>0</v>
      </c>
      <c r="J133" s="215"/>
      <c r="K133" s="215"/>
      <c r="L133" s="215"/>
      <c r="M133" s="215"/>
      <c r="N133" s="215"/>
      <c r="O133" s="215"/>
      <c r="P133" s="215"/>
      <c r="Q133" s="215"/>
      <c r="R133" s="215"/>
      <c r="S133" s="215"/>
      <c r="T133" s="215"/>
      <c r="U133" s="215"/>
      <c r="V133" s="215"/>
      <c r="W133" s="215"/>
      <c r="X133" s="215"/>
      <c r="Y133" s="215"/>
      <c r="Z133" s="215"/>
      <c r="AA133" s="215"/>
      <c r="AB133" s="215"/>
      <c r="AC133" s="215"/>
      <c r="AD133" s="215"/>
      <c r="AE133" s="215"/>
      <c r="AF133" s="215"/>
      <c r="AG133" s="215"/>
      <c r="AH133" s="215"/>
      <c r="AI133" s="215"/>
      <c r="AJ133" s="215"/>
      <c r="AK133" s="215"/>
      <c r="AL133" s="215"/>
      <c r="AM133" s="215"/>
      <c r="AN133" s="215"/>
    </row>
    <row r="134" spans="1:40">
      <c r="A134" s="133">
        <v>16</v>
      </c>
      <c r="B134" s="21" t="s">
        <v>388</v>
      </c>
      <c r="C134" s="133" t="s">
        <v>413</v>
      </c>
      <c r="D134" s="133">
        <f t="shared" si="6"/>
        <v>0</v>
      </c>
      <c r="E134" s="182">
        <v>485.66</v>
      </c>
      <c r="F134" s="129">
        <f t="shared" si="7"/>
        <v>0</v>
      </c>
      <c r="I134" s="213">
        <f t="shared" si="8"/>
        <v>0</v>
      </c>
      <c r="J134" s="215"/>
      <c r="K134" s="215"/>
      <c r="L134" s="215"/>
      <c r="M134" s="215"/>
      <c r="N134" s="215"/>
      <c r="O134" s="215"/>
      <c r="P134" s="215"/>
      <c r="Q134" s="215"/>
      <c r="R134" s="215"/>
      <c r="S134" s="215"/>
      <c r="T134" s="215"/>
      <c r="U134" s="215"/>
      <c r="V134" s="215"/>
      <c r="W134" s="215"/>
      <c r="X134" s="215"/>
      <c r="Y134" s="215"/>
      <c r="Z134" s="215"/>
      <c r="AA134" s="215"/>
      <c r="AB134" s="215"/>
      <c r="AC134" s="215"/>
      <c r="AD134" s="215"/>
      <c r="AE134" s="215"/>
      <c r="AF134" s="215"/>
      <c r="AG134" s="215"/>
      <c r="AH134" s="215"/>
      <c r="AI134" s="215"/>
      <c r="AJ134" s="215"/>
      <c r="AK134" s="215"/>
      <c r="AL134" s="215"/>
      <c r="AM134" s="215"/>
      <c r="AN134" s="215"/>
    </row>
    <row r="135" spans="1:40">
      <c r="A135" s="133">
        <v>17</v>
      </c>
      <c r="B135" s="134" t="s">
        <v>284</v>
      </c>
      <c r="C135" s="133" t="s">
        <v>282</v>
      </c>
      <c r="D135" s="133">
        <f t="shared" si="6"/>
        <v>0</v>
      </c>
      <c r="E135" s="182">
        <v>30.07</v>
      </c>
      <c r="F135" s="129">
        <f>D135*E135</f>
        <v>0</v>
      </c>
      <c r="I135" s="213">
        <f t="shared" si="8"/>
        <v>0</v>
      </c>
      <c r="J135" s="215"/>
      <c r="K135" s="215"/>
      <c r="L135" s="215"/>
      <c r="M135" s="215"/>
      <c r="N135" s="215"/>
      <c r="O135" s="215"/>
      <c r="P135" s="215"/>
      <c r="Q135" s="215"/>
      <c r="R135" s="215"/>
      <c r="S135" s="215"/>
      <c r="T135" s="215"/>
      <c r="U135" s="215"/>
      <c r="V135" s="215"/>
      <c r="W135" s="215"/>
      <c r="X135" s="215"/>
      <c r="Y135" s="215"/>
      <c r="Z135" s="215"/>
      <c r="AA135" s="215"/>
      <c r="AB135" s="215"/>
      <c r="AC135" s="215"/>
      <c r="AD135" s="215"/>
      <c r="AE135" s="215"/>
      <c r="AF135" s="215"/>
      <c r="AG135" s="215"/>
      <c r="AH135" s="215"/>
      <c r="AI135" s="215"/>
      <c r="AJ135" s="215"/>
      <c r="AK135" s="215"/>
      <c r="AL135" s="215"/>
      <c r="AM135" s="215"/>
      <c r="AN135" s="215"/>
    </row>
    <row r="136" spans="1:40" ht="15.75">
      <c r="A136" s="125"/>
      <c r="B136" s="125"/>
      <c r="C136" s="125"/>
      <c r="D136" s="125"/>
      <c r="E136" s="135" t="s">
        <v>285</v>
      </c>
      <c r="F136" s="136">
        <f>SUM(F122:F135)</f>
        <v>12443.295</v>
      </c>
      <c r="H136" s="19" t="s">
        <v>494</v>
      </c>
      <c r="I136" s="213">
        <f t="shared" si="8"/>
        <v>1</v>
      </c>
      <c r="J136" s="215"/>
      <c r="K136" s="215"/>
      <c r="L136" s="215"/>
      <c r="M136" s="215"/>
      <c r="N136" s="215"/>
      <c r="O136" s="215"/>
      <c r="P136" s="215"/>
      <c r="Q136" s="215"/>
      <c r="R136" s="215"/>
      <c r="S136" s="215"/>
      <c r="T136" s="215"/>
      <c r="U136" s="215"/>
      <c r="V136" s="215"/>
      <c r="W136" s="215"/>
      <c r="X136" s="215"/>
      <c r="Y136" s="215"/>
      <c r="Z136" s="215">
        <v>1</v>
      </c>
      <c r="AA136" s="215"/>
      <c r="AB136" s="215"/>
      <c r="AC136" s="215"/>
      <c r="AD136" s="215"/>
      <c r="AE136" s="215"/>
      <c r="AF136" s="215"/>
      <c r="AG136" s="215"/>
      <c r="AH136" s="215"/>
      <c r="AI136" s="215"/>
      <c r="AJ136" s="215"/>
      <c r="AK136" s="215"/>
      <c r="AL136" s="215"/>
      <c r="AM136" s="215"/>
      <c r="AN136" s="215"/>
    </row>
    <row r="137" spans="1:40" ht="15.75">
      <c r="A137" s="125"/>
      <c r="B137" s="125"/>
      <c r="C137" s="125"/>
      <c r="D137" s="125"/>
      <c r="E137" s="135" t="s">
        <v>286</v>
      </c>
      <c r="F137" s="136">
        <f>F136*20%</f>
        <v>2488.6590000000001</v>
      </c>
    </row>
    <row r="138" spans="1:40" ht="18.75">
      <c r="A138" s="125"/>
      <c r="B138" s="125"/>
      <c r="C138" s="125"/>
      <c r="D138" s="125"/>
      <c r="E138" s="137" t="s">
        <v>287</v>
      </c>
      <c r="F138" s="136">
        <f>SUM(F136:F137)</f>
        <v>14931.954</v>
      </c>
      <c r="G138" s="19" t="s">
        <v>412</v>
      </c>
    </row>
    <row r="139" spans="1:40">
      <c r="A139" s="125"/>
      <c r="B139" s="138" t="s">
        <v>288</v>
      </c>
      <c r="C139" s="125"/>
      <c r="D139" s="125"/>
      <c r="E139" s="125"/>
      <c r="F139" s="139"/>
      <c r="G139" s="130">
        <v>1</v>
      </c>
      <c r="H139" s="130">
        <v>2</v>
      </c>
    </row>
    <row r="140" spans="1:40">
      <c r="A140" s="133">
        <v>1</v>
      </c>
      <c r="B140" s="134" t="s">
        <v>289</v>
      </c>
      <c r="C140" s="133" t="s">
        <v>290</v>
      </c>
      <c r="D140" s="157">
        <f>SUM(G140:H140)*I140</f>
        <v>692</v>
      </c>
      <c r="E140" s="23">
        <v>0.1</v>
      </c>
      <c r="F140" s="136">
        <f>SUM(D140*E140)</f>
        <v>69.2</v>
      </c>
      <c r="G140" s="212">
        <f>SUM('Разполож съдове'!$E$122:$F$122)</f>
        <v>97</v>
      </c>
      <c r="H140" s="212">
        <f>SUM('Разполож съдове'!$E$83:$F$83)*H139</f>
        <v>76</v>
      </c>
      <c r="I140" s="213">
        <f>SUM(J140:AN140)</f>
        <v>4</v>
      </c>
      <c r="J140" s="215"/>
      <c r="K140" s="215"/>
      <c r="L140" s="215">
        <v>1</v>
      </c>
      <c r="M140" s="215"/>
      <c r="N140" s="215"/>
      <c r="O140" s="215"/>
      <c r="P140" s="215"/>
      <c r="Q140" s="215"/>
      <c r="R140" s="215"/>
      <c r="S140" s="215">
        <v>1</v>
      </c>
      <c r="T140" s="215"/>
      <c r="U140" s="215"/>
      <c r="V140" s="215"/>
      <c r="W140" s="215"/>
      <c r="X140" s="215"/>
      <c r="Y140" s="215">
        <v>1</v>
      </c>
      <c r="Z140" s="215"/>
      <c r="AA140" s="215"/>
      <c r="AB140" s="215"/>
      <c r="AC140" s="215"/>
      <c r="AD140" s="215"/>
      <c r="AE140" s="215"/>
      <c r="AF140" s="215"/>
      <c r="AG140" s="215">
        <v>1</v>
      </c>
      <c r="AH140" s="215"/>
      <c r="AI140" s="215"/>
      <c r="AJ140" s="215"/>
      <c r="AK140" s="215"/>
      <c r="AL140" s="215"/>
      <c r="AM140" s="215"/>
      <c r="AN140" s="215"/>
    </row>
    <row r="141" spans="1:40">
      <c r="A141" s="133">
        <v>2</v>
      </c>
      <c r="B141" s="134" t="s">
        <v>291</v>
      </c>
      <c r="C141" s="133" t="s">
        <v>290</v>
      </c>
      <c r="D141" s="157">
        <f>SUM(G141:H141)*I140</f>
        <v>9104</v>
      </c>
      <c r="E141" s="23">
        <v>0.05</v>
      </c>
      <c r="F141" s="136">
        <f>SUM(D141*E141)</f>
        <v>455.20000000000005</v>
      </c>
      <c r="G141" s="212">
        <f>SUM('Разполож съдове'!$G$122:$J$122)</f>
        <v>1738</v>
      </c>
      <c r="H141" s="212">
        <f>SUM('Разполож съдове'!$G$83:$J$83)*2</f>
        <v>538</v>
      </c>
    </row>
    <row r="142" spans="1:40">
      <c r="A142" s="133">
        <v>3</v>
      </c>
      <c r="B142" s="134" t="s">
        <v>292</v>
      </c>
      <c r="C142" s="133" t="s">
        <v>279</v>
      </c>
      <c r="D142" s="157">
        <f>I136</f>
        <v>1</v>
      </c>
      <c r="E142" s="23">
        <v>430.56</v>
      </c>
      <c r="F142" s="136">
        <f>SUM(D142*E142)</f>
        <v>430.56</v>
      </c>
    </row>
    <row r="143" spans="1:40" ht="15.75">
      <c r="A143" s="125"/>
      <c r="E143" s="135" t="s">
        <v>293</v>
      </c>
      <c r="F143" s="136">
        <f>SUM(F140:F142)</f>
        <v>954.96</v>
      </c>
    </row>
    <row r="144" spans="1:40">
      <c r="A144" s="125"/>
      <c r="F144" s="125"/>
    </row>
    <row r="145" spans="1:42">
      <c r="A145" s="125"/>
    </row>
    <row r="146" spans="1:42" ht="18.75">
      <c r="A146" s="125"/>
      <c r="E146" s="137" t="s">
        <v>294</v>
      </c>
      <c r="F146" s="167">
        <f>SUM(F138,F143)</f>
        <v>15886.914000000001</v>
      </c>
    </row>
    <row r="147" spans="1:42">
      <c r="A147" s="125"/>
    </row>
    <row r="148" spans="1:42" ht="15.75">
      <c r="A148" s="125"/>
      <c r="B148" s="126" t="s">
        <v>295</v>
      </c>
      <c r="C148" s="125"/>
      <c r="D148" s="125"/>
      <c r="E148" s="125"/>
      <c r="F148" s="125"/>
    </row>
    <row r="149" spans="1:42">
      <c r="A149" s="125"/>
      <c r="B149" s="125"/>
      <c r="C149" s="125"/>
      <c r="D149" s="125"/>
      <c r="E149" s="125"/>
      <c r="F149" s="125"/>
    </row>
    <row r="150" spans="1:42">
      <c r="A150" s="125"/>
      <c r="B150" s="125"/>
      <c r="C150" s="125"/>
      <c r="D150" s="125"/>
      <c r="E150" s="125"/>
      <c r="F150" s="125"/>
    </row>
    <row r="151" spans="1:42">
      <c r="A151" s="125"/>
      <c r="B151" s="125"/>
      <c r="C151" s="125"/>
      <c r="D151" s="125"/>
      <c r="E151" s="125"/>
      <c r="F151" s="125"/>
    </row>
    <row r="152" spans="1:42" ht="15.75">
      <c r="A152" s="125"/>
      <c r="B152" s="141" t="s">
        <v>297</v>
      </c>
      <c r="C152" s="141" t="s">
        <v>298</v>
      </c>
      <c r="D152" s="142"/>
      <c r="E152" s="125"/>
      <c r="F152" s="125"/>
    </row>
    <row r="153" spans="1:42">
      <c r="B153" s="125" t="s">
        <v>63</v>
      </c>
      <c r="C153" s="125" t="s">
        <v>299</v>
      </c>
      <c r="D153" s="142"/>
      <c r="E153" s="125"/>
      <c r="F153" s="125"/>
    </row>
    <row r="154" spans="1:42">
      <c r="A154" s="125"/>
      <c r="B154" s="125" t="s">
        <v>300</v>
      </c>
      <c r="C154" s="125" t="s">
        <v>301</v>
      </c>
      <c r="D154" s="142"/>
      <c r="E154" s="125"/>
      <c r="F154" s="125"/>
    </row>
    <row r="155" spans="1:42">
      <c r="A155" s="125"/>
      <c r="B155" s="125"/>
      <c r="C155" s="125"/>
      <c r="D155" s="142"/>
      <c r="E155" s="125"/>
      <c r="F155" s="125"/>
    </row>
    <row r="156" spans="1:42">
      <c r="A156" s="125"/>
      <c r="B156" s="125"/>
      <c r="C156" s="125"/>
      <c r="D156" s="125"/>
      <c r="E156" s="125"/>
      <c r="F156" s="125"/>
    </row>
    <row r="157" spans="1:42" ht="15">
      <c r="A157" s="245" t="s">
        <v>267</v>
      </c>
      <c r="B157" s="245"/>
      <c r="C157" s="245"/>
      <c r="D157" s="245"/>
      <c r="E157" s="245"/>
      <c r="F157" s="245"/>
      <c r="AO157" s="132"/>
      <c r="AP157" s="132"/>
    </row>
    <row r="158" spans="1:42" ht="15">
      <c r="A158" s="245" t="s">
        <v>406</v>
      </c>
      <c r="B158" s="245"/>
      <c r="C158" s="245"/>
      <c r="D158" s="245"/>
      <c r="E158" s="245"/>
      <c r="F158" s="245"/>
    </row>
    <row r="159" spans="1:42">
      <c r="A159" s="125"/>
      <c r="B159" s="125"/>
      <c r="C159" s="125"/>
      <c r="D159" s="125"/>
      <c r="E159" s="125"/>
      <c r="F159" s="125"/>
    </row>
    <row r="160" spans="1:42" ht="15.75">
      <c r="A160" s="126" t="s">
        <v>268</v>
      </c>
      <c r="B160" s="125"/>
      <c r="C160" s="125"/>
      <c r="D160" s="125"/>
      <c r="E160" s="125"/>
      <c r="F160" s="125"/>
    </row>
    <row r="161" spans="1:40" ht="15.75">
      <c r="A161" s="126" t="s">
        <v>269</v>
      </c>
      <c r="B161" s="125"/>
      <c r="C161" s="125"/>
      <c r="D161" s="125"/>
      <c r="E161" s="125"/>
      <c r="F161" s="125"/>
    </row>
    <row r="162" spans="1:40">
      <c r="A162" s="125"/>
      <c r="B162" s="125"/>
      <c r="C162" s="125"/>
      <c r="D162" s="125"/>
      <c r="E162" s="125"/>
      <c r="F162" s="125"/>
    </row>
    <row r="163" spans="1:40" ht="23.25">
      <c r="A163" s="246" t="s">
        <v>428</v>
      </c>
      <c r="B163" s="246"/>
      <c r="C163" s="246"/>
      <c r="D163" s="246"/>
      <c r="E163" s="246"/>
      <c r="F163" s="246"/>
    </row>
    <row r="164" spans="1:40" ht="15.75">
      <c r="A164" s="243" t="s">
        <v>271</v>
      </c>
      <c r="B164" s="243"/>
      <c r="C164" s="243"/>
      <c r="D164" s="243"/>
      <c r="E164" s="243"/>
      <c r="F164" s="243"/>
    </row>
    <row r="165" spans="1:40" ht="15.75">
      <c r="A165" s="243" t="s">
        <v>429</v>
      </c>
      <c r="B165" s="243"/>
      <c r="C165" s="243"/>
      <c r="D165" s="243"/>
      <c r="E165" s="243"/>
      <c r="F165" s="243"/>
    </row>
    <row r="166" spans="1:40">
      <c r="A166" s="125"/>
      <c r="B166" s="125"/>
      <c r="C166" s="125"/>
      <c r="D166" s="125"/>
      <c r="E166" s="125"/>
      <c r="F166" s="125"/>
    </row>
    <row r="167" spans="1:40" ht="15.75">
      <c r="A167" s="243" t="s">
        <v>430</v>
      </c>
      <c r="B167" s="243"/>
      <c r="C167" s="243"/>
      <c r="D167" s="243"/>
      <c r="E167" s="243"/>
      <c r="F167" s="243"/>
    </row>
    <row r="168" spans="1:40" ht="15.75">
      <c r="A168" s="243" t="s">
        <v>400</v>
      </c>
      <c r="B168" s="243"/>
      <c r="C168" s="243"/>
      <c r="D168" s="243"/>
      <c r="E168" s="243"/>
      <c r="F168" s="243"/>
    </row>
    <row r="169" spans="1:40" ht="15.75">
      <c r="A169" s="243" t="s">
        <v>401</v>
      </c>
      <c r="B169" s="243"/>
      <c r="C169" s="243"/>
      <c r="D169" s="243"/>
      <c r="E169" s="243"/>
      <c r="F169" s="243"/>
      <c r="U169" s="165">
        <v>4</v>
      </c>
    </row>
    <row r="170" spans="1:40" ht="15.75">
      <c r="A170" s="243" t="s">
        <v>431</v>
      </c>
      <c r="B170" s="243"/>
      <c r="C170" s="243"/>
      <c r="D170" s="243"/>
      <c r="E170" s="243"/>
      <c r="F170" s="243"/>
    </row>
    <row r="171" spans="1:40" ht="15.75">
      <c r="A171" s="243" t="s">
        <v>272</v>
      </c>
      <c r="B171" s="243"/>
      <c r="C171" s="243"/>
      <c r="D171" s="243"/>
      <c r="E171" s="243"/>
      <c r="F171" s="243"/>
    </row>
    <row r="172" spans="1:40">
      <c r="A172" s="125"/>
      <c r="B172" s="125"/>
      <c r="C172" s="125"/>
      <c r="D172" s="125"/>
      <c r="E172" s="125"/>
      <c r="F172" s="125"/>
      <c r="I172" s="21"/>
      <c r="J172" s="209">
        <v>1</v>
      </c>
      <c r="K172" s="209">
        <v>2</v>
      </c>
      <c r="L172" s="209">
        <v>3</v>
      </c>
      <c r="M172" s="210">
        <v>4</v>
      </c>
      <c r="N172" s="210">
        <v>5</v>
      </c>
      <c r="O172" s="210">
        <v>6</v>
      </c>
      <c r="P172" s="210">
        <v>7</v>
      </c>
      <c r="Q172" s="210">
        <v>8</v>
      </c>
      <c r="R172" s="210">
        <v>9</v>
      </c>
      <c r="S172" s="210">
        <v>10</v>
      </c>
      <c r="T172" s="210">
        <v>11</v>
      </c>
      <c r="U172" s="210">
        <v>12</v>
      </c>
      <c r="V172" s="210">
        <v>13</v>
      </c>
      <c r="W172" s="210">
        <v>14</v>
      </c>
      <c r="X172" s="210">
        <v>15</v>
      </c>
      <c r="Y172" s="210">
        <v>16</v>
      </c>
      <c r="Z172" s="210">
        <v>17</v>
      </c>
      <c r="AA172" s="210">
        <v>18</v>
      </c>
      <c r="AB172" s="210">
        <v>19</v>
      </c>
      <c r="AC172" s="210">
        <v>20</v>
      </c>
      <c r="AD172" s="210">
        <v>21</v>
      </c>
      <c r="AE172" s="210">
        <v>22</v>
      </c>
      <c r="AF172" s="210">
        <v>23</v>
      </c>
      <c r="AG172" s="210">
        <v>24</v>
      </c>
      <c r="AH172" s="210">
        <v>25</v>
      </c>
      <c r="AI172" s="210">
        <v>26</v>
      </c>
      <c r="AJ172" s="210">
        <v>27</v>
      </c>
      <c r="AK172" s="210">
        <v>28</v>
      </c>
      <c r="AL172" s="210">
        <v>29</v>
      </c>
      <c r="AM172" s="210">
        <v>30</v>
      </c>
      <c r="AN172" s="164">
        <v>31</v>
      </c>
    </row>
    <row r="173" spans="1:40" ht="25.5">
      <c r="A173" s="131" t="s">
        <v>108</v>
      </c>
      <c r="B173" s="131" t="s">
        <v>273</v>
      </c>
      <c r="C173" s="131" t="s">
        <v>274</v>
      </c>
      <c r="D173" s="128" t="s">
        <v>275</v>
      </c>
      <c r="E173" s="128" t="s">
        <v>270</v>
      </c>
      <c r="F173" s="128" t="s">
        <v>276</v>
      </c>
      <c r="I173" s="211"/>
      <c r="J173" s="217"/>
      <c r="K173" s="217"/>
      <c r="L173" s="216"/>
      <c r="M173" s="216" t="s">
        <v>277</v>
      </c>
      <c r="N173" s="216" t="s">
        <v>277</v>
      </c>
      <c r="O173" s="217"/>
      <c r="P173" s="216"/>
      <c r="Q173" s="216"/>
      <c r="R173" s="216"/>
      <c r="S173" s="216"/>
      <c r="T173" s="216" t="s">
        <v>277</v>
      </c>
      <c r="U173" s="216" t="s">
        <v>277</v>
      </c>
      <c r="V173" s="217"/>
      <c r="W173" s="216"/>
      <c r="X173" s="216"/>
      <c r="Y173" s="216"/>
      <c r="Z173" s="216"/>
      <c r="AA173" s="216" t="s">
        <v>277</v>
      </c>
      <c r="AB173" s="216" t="s">
        <v>277</v>
      </c>
      <c r="AC173" s="217"/>
      <c r="AD173" s="216"/>
      <c r="AE173" s="216"/>
      <c r="AF173" s="216"/>
      <c r="AG173" s="216"/>
      <c r="AH173" s="216" t="s">
        <v>277</v>
      </c>
      <c r="AI173" s="216" t="s">
        <v>277</v>
      </c>
      <c r="AJ173" s="215"/>
      <c r="AK173" s="215"/>
      <c r="AL173" s="217"/>
      <c r="AM173" s="216"/>
      <c r="AN173" s="132"/>
    </row>
    <row r="174" spans="1:40">
      <c r="A174" s="133">
        <v>1</v>
      </c>
      <c r="B174" s="134" t="s">
        <v>278</v>
      </c>
      <c r="C174" s="133" t="s">
        <v>279</v>
      </c>
      <c r="D174" s="133">
        <f>I174</f>
        <v>11</v>
      </c>
      <c r="E174" s="23">
        <v>419.23</v>
      </c>
      <c r="F174" s="129">
        <f>D174*E174</f>
        <v>4611.5300000000007</v>
      </c>
      <c r="I174" s="213">
        <f>SUM(J174:AN174)/8</f>
        <v>11</v>
      </c>
      <c r="J174" s="215">
        <v>4</v>
      </c>
      <c r="K174" s="215">
        <v>4</v>
      </c>
      <c r="L174" s="215">
        <v>4</v>
      </c>
      <c r="M174" s="215"/>
      <c r="N174" s="215"/>
      <c r="O174" s="215">
        <v>4</v>
      </c>
      <c r="P174" s="215">
        <v>4</v>
      </c>
      <c r="Q174" s="215">
        <v>4</v>
      </c>
      <c r="R174" s="215">
        <v>4</v>
      </c>
      <c r="S174" s="215">
        <v>4</v>
      </c>
      <c r="T174" s="215"/>
      <c r="U174" s="215"/>
      <c r="V174" s="215">
        <v>4</v>
      </c>
      <c r="W174" s="215">
        <v>4</v>
      </c>
      <c r="X174" s="215">
        <v>4</v>
      </c>
      <c r="Y174" s="215">
        <v>4</v>
      </c>
      <c r="Z174" s="215">
        <v>4</v>
      </c>
      <c r="AA174" s="215"/>
      <c r="AB174" s="215"/>
      <c r="AC174" s="215">
        <v>4</v>
      </c>
      <c r="AD174" s="215">
        <v>4</v>
      </c>
      <c r="AE174" s="215">
        <v>4</v>
      </c>
      <c r="AF174" s="215">
        <v>4</v>
      </c>
      <c r="AG174" s="215">
        <v>4</v>
      </c>
      <c r="AH174" s="215"/>
      <c r="AI174" s="215"/>
      <c r="AJ174" s="215">
        <v>4</v>
      </c>
      <c r="AK174" s="215">
        <v>4</v>
      </c>
      <c r="AL174" s="215">
        <v>4</v>
      </c>
      <c r="AM174" s="215">
        <v>4</v>
      </c>
      <c r="AN174" s="143"/>
    </row>
    <row r="175" spans="1:40">
      <c r="A175" s="133">
        <v>2</v>
      </c>
      <c r="B175" s="134" t="s">
        <v>278</v>
      </c>
      <c r="C175" s="133" t="s">
        <v>279</v>
      </c>
      <c r="D175" s="133">
        <f>I175</f>
        <v>2.875</v>
      </c>
      <c r="E175" s="23">
        <v>427.03</v>
      </c>
      <c r="F175" s="129">
        <f>D175*E175</f>
        <v>1227.7112499999998</v>
      </c>
      <c r="I175" s="213">
        <f>SUM(J175:AN175)/8</f>
        <v>2.875</v>
      </c>
      <c r="J175" s="215"/>
      <c r="K175" s="215">
        <v>2</v>
      </c>
      <c r="L175" s="215"/>
      <c r="M175" s="215"/>
      <c r="N175" s="215"/>
      <c r="O175" s="215"/>
      <c r="P175" s="215">
        <v>2</v>
      </c>
      <c r="Q175" s="215"/>
      <c r="R175" s="215">
        <v>2</v>
      </c>
      <c r="S175" s="215"/>
      <c r="T175" s="215"/>
      <c r="U175" s="215"/>
      <c r="V175" s="215"/>
      <c r="W175" s="215">
        <v>2</v>
      </c>
      <c r="X175" s="215"/>
      <c r="Y175" s="215">
        <v>3</v>
      </c>
      <c r="Z175" s="215"/>
      <c r="AA175" s="215"/>
      <c r="AB175" s="215"/>
      <c r="AC175" s="215"/>
      <c r="AD175" s="215">
        <v>3</v>
      </c>
      <c r="AE175" s="215"/>
      <c r="AF175" s="215">
        <v>3</v>
      </c>
      <c r="AG175" s="215"/>
      <c r="AH175" s="215"/>
      <c r="AI175" s="215"/>
      <c r="AJ175" s="215"/>
      <c r="AK175" s="215">
        <v>3</v>
      </c>
      <c r="AL175" s="215"/>
      <c r="AM175" s="215">
        <v>3</v>
      </c>
      <c r="AN175" s="143"/>
    </row>
    <row r="176" spans="1:40">
      <c r="A176" s="133">
        <v>3</v>
      </c>
      <c r="B176" s="134" t="s">
        <v>280</v>
      </c>
      <c r="C176" s="133" t="s">
        <v>279</v>
      </c>
      <c r="D176" s="133">
        <f t="shared" ref="D176:D187" si="9">I176</f>
        <v>6.5</v>
      </c>
      <c r="E176" s="23">
        <v>214.87</v>
      </c>
      <c r="F176" s="129">
        <f>D176*E176</f>
        <v>1396.655</v>
      </c>
      <c r="I176" s="213">
        <f>SUM(J176:AN176)/8</f>
        <v>6.5</v>
      </c>
      <c r="J176" s="215">
        <v>4</v>
      </c>
      <c r="K176" s="215"/>
      <c r="L176" s="215">
        <v>4</v>
      </c>
      <c r="M176" s="215"/>
      <c r="N176" s="215"/>
      <c r="O176" s="215">
        <v>4</v>
      </c>
      <c r="P176" s="215"/>
      <c r="Q176" s="215">
        <v>4</v>
      </c>
      <c r="R176" s="215"/>
      <c r="S176" s="215">
        <v>4</v>
      </c>
      <c r="T176" s="215"/>
      <c r="U176" s="215"/>
      <c r="V176" s="215">
        <v>4</v>
      </c>
      <c r="W176" s="215"/>
      <c r="X176" s="215">
        <v>4</v>
      </c>
      <c r="Y176" s="215"/>
      <c r="Z176" s="215">
        <v>4</v>
      </c>
      <c r="AA176" s="215"/>
      <c r="AB176" s="215"/>
      <c r="AC176" s="215">
        <v>4</v>
      </c>
      <c r="AD176" s="215"/>
      <c r="AE176" s="215">
        <v>4</v>
      </c>
      <c r="AF176" s="215"/>
      <c r="AG176" s="215">
        <v>4</v>
      </c>
      <c r="AH176" s="215"/>
      <c r="AI176" s="215"/>
      <c r="AJ176" s="215">
        <v>4</v>
      </c>
      <c r="AK176" s="215"/>
      <c r="AL176" s="215">
        <v>4</v>
      </c>
      <c r="AM176" s="215"/>
      <c r="AN176" s="143"/>
    </row>
    <row r="177" spans="1:40">
      <c r="A177" s="133">
        <v>4</v>
      </c>
      <c r="B177" s="134" t="s">
        <v>399</v>
      </c>
      <c r="C177" s="133" t="s">
        <v>279</v>
      </c>
      <c r="D177" s="133">
        <f t="shared" si="9"/>
        <v>0</v>
      </c>
      <c r="E177" s="182">
        <v>475.8</v>
      </c>
      <c r="F177" s="129">
        <f>D177*E177</f>
        <v>0</v>
      </c>
      <c r="I177" s="213">
        <f>SUM(J177:AN177)/8</f>
        <v>0</v>
      </c>
      <c r="J177" s="215"/>
      <c r="K177" s="215"/>
      <c r="L177" s="215"/>
      <c r="M177" s="215"/>
      <c r="N177" s="215"/>
      <c r="O177" s="215"/>
      <c r="P177" s="215"/>
      <c r="Q177" s="215"/>
      <c r="R177" s="215"/>
      <c r="S177" s="215"/>
      <c r="T177" s="215"/>
      <c r="U177" s="215"/>
      <c r="V177" s="215"/>
      <c r="W177" s="215"/>
      <c r="X177" s="215"/>
      <c r="Y177" s="215"/>
      <c r="Z177" s="215"/>
      <c r="AA177" s="215"/>
      <c r="AB177" s="215"/>
      <c r="AC177" s="215"/>
      <c r="AD177" s="215"/>
      <c r="AE177" s="215"/>
      <c r="AF177" s="215"/>
      <c r="AG177" s="215"/>
      <c r="AH177" s="215"/>
      <c r="AI177" s="215"/>
      <c r="AJ177" s="215"/>
      <c r="AK177" s="215"/>
      <c r="AL177" s="215"/>
      <c r="AM177" s="215"/>
      <c r="AN177" s="143"/>
    </row>
    <row r="178" spans="1:40">
      <c r="A178" s="133">
        <v>5</v>
      </c>
      <c r="B178" s="134" t="s">
        <v>281</v>
      </c>
      <c r="C178" s="133" t="s">
        <v>282</v>
      </c>
      <c r="D178" s="133">
        <f t="shared" si="9"/>
        <v>154</v>
      </c>
      <c r="E178" s="182">
        <v>30.07</v>
      </c>
      <c r="F178" s="129">
        <f>D178*E178</f>
        <v>4630.78</v>
      </c>
      <c r="I178" s="213">
        <f t="shared" ref="I178:I188" si="10">SUM(J178:AN178)</f>
        <v>154</v>
      </c>
      <c r="J178" s="215">
        <v>7</v>
      </c>
      <c r="K178" s="215">
        <v>7</v>
      </c>
      <c r="L178" s="215">
        <v>7</v>
      </c>
      <c r="M178" s="215"/>
      <c r="N178" s="215"/>
      <c r="O178" s="215">
        <v>7</v>
      </c>
      <c r="P178" s="215">
        <v>7</v>
      </c>
      <c r="Q178" s="215">
        <v>7</v>
      </c>
      <c r="R178" s="215">
        <v>7</v>
      </c>
      <c r="S178" s="215">
        <v>7</v>
      </c>
      <c r="T178" s="215"/>
      <c r="U178" s="215"/>
      <c r="V178" s="215">
        <v>7</v>
      </c>
      <c r="W178" s="215">
        <v>7</v>
      </c>
      <c r="X178" s="215">
        <v>7</v>
      </c>
      <c r="Y178" s="215">
        <v>7</v>
      </c>
      <c r="Z178" s="215">
        <v>7</v>
      </c>
      <c r="AA178" s="215"/>
      <c r="AB178" s="215"/>
      <c r="AC178" s="215">
        <v>7</v>
      </c>
      <c r="AD178" s="215">
        <v>7</v>
      </c>
      <c r="AE178" s="215">
        <v>7</v>
      </c>
      <c r="AF178" s="215">
        <v>7</v>
      </c>
      <c r="AG178" s="215">
        <v>7</v>
      </c>
      <c r="AH178" s="215"/>
      <c r="AI178" s="215"/>
      <c r="AJ178" s="215">
        <v>7</v>
      </c>
      <c r="AK178" s="215">
        <v>7</v>
      </c>
      <c r="AL178" s="215">
        <v>7</v>
      </c>
      <c r="AM178" s="215">
        <v>7</v>
      </c>
      <c r="AN178" s="143"/>
    </row>
    <row r="179" spans="1:40">
      <c r="A179" s="133">
        <v>9</v>
      </c>
      <c r="B179" s="134" t="s">
        <v>283</v>
      </c>
      <c r="C179" s="133" t="s">
        <v>282</v>
      </c>
      <c r="D179" s="133">
        <f t="shared" si="9"/>
        <v>22</v>
      </c>
      <c r="E179" s="182">
        <v>30.07</v>
      </c>
      <c r="F179" s="129">
        <f t="shared" ref="F179:F186" si="11">D179*E179</f>
        <v>661.54</v>
      </c>
      <c r="I179" s="213">
        <f t="shared" si="10"/>
        <v>22</v>
      </c>
      <c r="J179" s="215">
        <v>2</v>
      </c>
      <c r="K179" s="215">
        <v>2</v>
      </c>
      <c r="L179" s="215">
        <v>2</v>
      </c>
      <c r="M179" s="215"/>
      <c r="N179" s="215"/>
      <c r="O179" s="215">
        <v>2</v>
      </c>
      <c r="P179" s="215">
        <v>2</v>
      </c>
      <c r="Q179" s="215">
        <v>2</v>
      </c>
      <c r="R179" s="215">
        <v>2</v>
      </c>
      <c r="S179" s="215">
        <v>2</v>
      </c>
      <c r="T179" s="215"/>
      <c r="U179" s="215"/>
      <c r="V179" s="215">
        <v>2</v>
      </c>
      <c r="W179" s="215">
        <v>2</v>
      </c>
      <c r="X179" s="215">
        <v>2</v>
      </c>
      <c r="Y179" s="215"/>
      <c r="Z179" s="215"/>
      <c r="AA179" s="215"/>
      <c r="AB179" s="215"/>
      <c r="AC179" s="215"/>
      <c r="AD179" s="215"/>
      <c r="AE179" s="215"/>
      <c r="AF179" s="215"/>
      <c r="AG179" s="215"/>
      <c r="AH179" s="215"/>
      <c r="AI179" s="215"/>
      <c r="AJ179" s="215"/>
      <c r="AK179" s="215"/>
      <c r="AL179" s="215"/>
      <c r="AM179" s="215"/>
      <c r="AN179" s="143"/>
    </row>
    <row r="180" spans="1:40">
      <c r="A180" s="133">
        <v>10</v>
      </c>
      <c r="B180" s="21" t="s">
        <v>382</v>
      </c>
      <c r="C180" s="133" t="s">
        <v>413</v>
      </c>
      <c r="D180" s="133">
        <f t="shared" si="9"/>
        <v>0.5</v>
      </c>
      <c r="E180" s="182">
        <v>1589.86</v>
      </c>
      <c r="F180" s="129">
        <f t="shared" si="11"/>
        <v>794.93</v>
      </c>
      <c r="I180" s="213">
        <f t="shared" si="10"/>
        <v>0.5</v>
      </c>
      <c r="J180" s="215"/>
      <c r="K180" s="215"/>
      <c r="L180" s="215"/>
      <c r="M180" s="215"/>
      <c r="N180" s="215"/>
      <c r="O180" s="215"/>
      <c r="P180" s="215"/>
      <c r="Q180" s="215"/>
      <c r="R180" s="215"/>
      <c r="S180" s="215"/>
      <c r="T180" s="215"/>
      <c r="U180" s="215"/>
      <c r="V180" s="215"/>
      <c r="W180" s="215"/>
      <c r="X180" s="215"/>
      <c r="Y180" s="215"/>
      <c r="Z180" s="215"/>
      <c r="AA180" s="215"/>
      <c r="AB180" s="215"/>
      <c r="AC180" s="215"/>
      <c r="AD180" s="215"/>
      <c r="AE180" s="215"/>
      <c r="AF180" s="215"/>
      <c r="AG180" s="215"/>
      <c r="AH180" s="215"/>
      <c r="AI180" s="215"/>
      <c r="AJ180" s="215"/>
      <c r="AK180" s="215"/>
      <c r="AL180" s="215"/>
      <c r="AM180" s="215">
        <v>0.5</v>
      </c>
      <c r="AN180" s="143"/>
    </row>
    <row r="181" spans="1:40">
      <c r="A181" s="133">
        <v>11</v>
      </c>
      <c r="B181" s="21" t="s">
        <v>383</v>
      </c>
      <c r="C181" s="133" t="s">
        <v>413</v>
      </c>
      <c r="D181" s="133">
        <f t="shared" si="9"/>
        <v>0</v>
      </c>
      <c r="E181" s="182">
        <v>322.39</v>
      </c>
      <c r="F181" s="129">
        <f t="shared" si="11"/>
        <v>0</v>
      </c>
      <c r="I181" s="213">
        <f t="shared" si="10"/>
        <v>0</v>
      </c>
      <c r="J181" s="215"/>
      <c r="K181" s="215"/>
      <c r="L181" s="215"/>
      <c r="M181" s="215"/>
      <c r="N181" s="215"/>
      <c r="O181" s="215"/>
      <c r="P181" s="215"/>
      <c r="Q181" s="215"/>
      <c r="R181" s="215"/>
      <c r="S181" s="215"/>
      <c r="T181" s="215"/>
      <c r="U181" s="215"/>
      <c r="V181" s="215"/>
      <c r="W181" s="215"/>
      <c r="X181" s="215"/>
      <c r="Y181" s="215"/>
      <c r="Z181" s="215"/>
      <c r="AA181" s="215"/>
      <c r="AB181" s="215"/>
      <c r="AC181" s="215"/>
      <c r="AD181" s="215"/>
      <c r="AE181" s="215"/>
      <c r="AF181" s="215"/>
      <c r="AG181" s="215"/>
      <c r="AH181" s="215"/>
      <c r="AI181" s="215"/>
      <c r="AJ181" s="215"/>
      <c r="AK181" s="215"/>
      <c r="AL181" s="215"/>
      <c r="AM181" s="215"/>
      <c r="AN181" s="143"/>
    </row>
    <row r="182" spans="1:40">
      <c r="A182" s="133">
        <v>12</v>
      </c>
      <c r="B182" s="21" t="s">
        <v>384</v>
      </c>
      <c r="C182" s="133" t="s">
        <v>413</v>
      </c>
      <c r="D182" s="133">
        <f t="shared" si="9"/>
        <v>1</v>
      </c>
      <c r="E182" s="182">
        <v>4.8499999999999996</v>
      </c>
      <c r="F182" s="129">
        <f t="shared" si="11"/>
        <v>4.8499999999999996</v>
      </c>
      <c r="I182" s="213">
        <f t="shared" si="10"/>
        <v>1</v>
      </c>
      <c r="J182" s="215"/>
      <c r="K182" s="215"/>
      <c r="L182" s="215"/>
      <c r="M182" s="215"/>
      <c r="N182" s="215"/>
      <c r="O182" s="215"/>
      <c r="P182" s="215"/>
      <c r="Q182" s="215"/>
      <c r="R182" s="215"/>
      <c r="S182" s="215"/>
      <c r="T182" s="215"/>
      <c r="U182" s="215"/>
      <c r="V182" s="215"/>
      <c r="W182" s="215"/>
      <c r="X182" s="215"/>
      <c r="Y182" s="215"/>
      <c r="Z182" s="215"/>
      <c r="AA182" s="215"/>
      <c r="AB182" s="215"/>
      <c r="AC182" s="215"/>
      <c r="AD182" s="215"/>
      <c r="AE182" s="215"/>
      <c r="AF182" s="215"/>
      <c r="AG182" s="215"/>
      <c r="AH182" s="215"/>
      <c r="AI182" s="215"/>
      <c r="AJ182" s="215"/>
      <c r="AK182" s="215"/>
      <c r="AL182" s="215"/>
      <c r="AM182" s="215">
        <v>1</v>
      </c>
      <c r="AN182" s="143"/>
    </row>
    <row r="183" spans="1:40">
      <c r="A183" s="133">
        <v>13</v>
      </c>
      <c r="B183" s="21" t="s">
        <v>385</v>
      </c>
      <c r="C183" s="133" t="s">
        <v>413</v>
      </c>
      <c r="D183" s="133">
        <f t="shared" si="9"/>
        <v>0</v>
      </c>
      <c r="E183" s="182">
        <v>13.44</v>
      </c>
      <c r="F183" s="129">
        <f t="shared" si="11"/>
        <v>0</v>
      </c>
      <c r="I183" s="213">
        <f t="shared" si="10"/>
        <v>0</v>
      </c>
      <c r="J183" s="215"/>
      <c r="K183" s="215"/>
      <c r="L183" s="215"/>
      <c r="M183" s="215"/>
      <c r="N183" s="215"/>
      <c r="O183" s="215"/>
      <c r="P183" s="215"/>
      <c r="Q183" s="215"/>
      <c r="R183" s="215"/>
      <c r="S183" s="215"/>
      <c r="T183" s="215"/>
      <c r="U183" s="215"/>
      <c r="V183" s="215"/>
      <c r="W183" s="215"/>
      <c r="X183" s="215"/>
      <c r="Y183" s="215"/>
      <c r="Z183" s="215"/>
      <c r="AA183" s="215"/>
      <c r="AB183" s="215"/>
      <c r="AC183" s="215"/>
      <c r="AD183" s="215"/>
      <c r="AE183" s="215"/>
      <c r="AF183" s="215"/>
      <c r="AG183" s="215"/>
      <c r="AH183" s="215"/>
      <c r="AI183" s="215"/>
      <c r="AJ183" s="215"/>
      <c r="AK183" s="215"/>
      <c r="AL183" s="215"/>
      <c r="AM183" s="215"/>
      <c r="AN183" s="143"/>
    </row>
    <row r="184" spans="1:40">
      <c r="A184" s="133">
        <v>14</v>
      </c>
      <c r="B184" s="21" t="s">
        <v>386</v>
      </c>
      <c r="C184" s="133" t="s">
        <v>413</v>
      </c>
      <c r="D184" s="133">
        <f t="shared" si="9"/>
        <v>0</v>
      </c>
      <c r="E184" s="182">
        <v>43.44</v>
      </c>
      <c r="F184" s="129">
        <f t="shared" si="11"/>
        <v>0</v>
      </c>
      <c r="I184" s="213">
        <f t="shared" si="10"/>
        <v>0</v>
      </c>
      <c r="J184" s="215"/>
      <c r="K184" s="215"/>
      <c r="L184" s="215"/>
      <c r="M184" s="215"/>
      <c r="N184" s="215"/>
      <c r="O184" s="215"/>
      <c r="P184" s="215"/>
      <c r="Q184" s="215"/>
      <c r="R184" s="215"/>
      <c r="S184" s="215"/>
      <c r="T184" s="215"/>
      <c r="U184" s="215"/>
      <c r="V184" s="215"/>
      <c r="W184" s="215"/>
      <c r="X184" s="215"/>
      <c r="Y184" s="215"/>
      <c r="Z184" s="215"/>
      <c r="AA184" s="215"/>
      <c r="AB184" s="215"/>
      <c r="AC184" s="215"/>
      <c r="AD184" s="215"/>
      <c r="AE184" s="215"/>
      <c r="AF184" s="215"/>
      <c r="AG184" s="215"/>
      <c r="AH184" s="215"/>
      <c r="AI184" s="215"/>
      <c r="AJ184" s="215"/>
      <c r="AK184" s="215"/>
      <c r="AL184" s="215"/>
      <c r="AM184" s="215"/>
      <c r="AN184" s="143"/>
    </row>
    <row r="185" spans="1:40">
      <c r="A185" s="133">
        <v>15</v>
      </c>
      <c r="B185" s="21" t="s">
        <v>387</v>
      </c>
      <c r="C185" s="133" t="s">
        <v>413</v>
      </c>
      <c r="D185" s="133">
        <f t="shared" si="9"/>
        <v>0</v>
      </c>
      <c r="E185" s="182">
        <v>40.92</v>
      </c>
      <c r="F185" s="129">
        <f t="shared" si="11"/>
        <v>0</v>
      </c>
      <c r="I185" s="213">
        <f t="shared" si="10"/>
        <v>0</v>
      </c>
      <c r="J185" s="215"/>
      <c r="K185" s="215"/>
      <c r="L185" s="215"/>
      <c r="M185" s="215"/>
      <c r="N185" s="215"/>
      <c r="O185" s="215"/>
      <c r="P185" s="215"/>
      <c r="Q185" s="215"/>
      <c r="R185" s="215"/>
      <c r="S185" s="215"/>
      <c r="T185" s="215"/>
      <c r="U185" s="215"/>
      <c r="V185" s="215"/>
      <c r="W185" s="215"/>
      <c r="X185" s="215"/>
      <c r="Y185" s="215"/>
      <c r="Z185" s="215"/>
      <c r="AA185" s="215"/>
      <c r="AB185" s="215"/>
      <c r="AC185" s="215"/>
      <c r="AD185" s="215"/>
      <c r="AE185" s="215"/>
      <c r="AF185" s="215"/>
      <c r="AG185" s="215"/>
      <c r="AH185" s="215"/>
      <c r="AI185" s="215"/>
      <c r="AJ185" s="215"/>
      <c r="AK185" s="215"/>
      <c r="AL185" s="215"/>
      <c r="AM185" s="215"/>
      <c r="AN185" s="143"/>
    </row>
    <row r="186" spans="1:40">
      <c r="A186" s="133">
        <v>16</v>
      </c>
      <c r="B186" s="21" t="s">
        <v>388</v>
      </c>
      <c r="C186" s="133" t="s">
        <v>413</v>
      </c>
      <c r="D186" s="133">
        <f t="shared" si="9"/>
        <v>1</v>
      </c>
      <c r="E186" s="182">
        <v>485.66</v>
      </c>
      <c r="F186" s="129">
        <f t="shared" si="11"/>
        <v>485.66</v>
      </c>
      <c r="I186" s="213">
        <f t="shared" si="10"/>
        <v>1</v>
      </c>
      <c r="J186" s="215"/>
      <c r="K186" s="215"/>
      <c r="L186" s="215"/>
      <c r="M186" s="215"/>
      <c r="N186" s="215"/>
      <c r="O186" s="215"/>
      <c r="P186" s="215"/>
      <c r="Q186" s="215"/>
      <c r="R186" s="215"/>
      <c r="S186" s="215"/>
      <c r="T186" s="215"/>
      <c r="U186" s="215"/>
      <c r="V186" s="215"/>
      <c r="W186" s="215"/>
      <c r="X186" s="215"/>
      <c r="Y186" s="215"/>
      <c r="Z186" s="215"/>
      <c r="AA186" s="215"/>
      <c r="AB186" s="215"/>
      <c r="AC186" s="215"/>
      <c r="AD186" s="215"/>
      <c r="AE186" s="215"/>
      <c r="AF186" s="215"/>
      <c r="AG186" s="215"/>
      <c r="AH186" s="215"/>
      <c r="AI186" s="215"/>
      <c r="AJ186" s="215"/>
      <c r="AK186" s="215"/>
      <c r="AL186" s="215"/>
      <c r="AM186" s="215">
        <v>1</v>
      </c>
      <c r="AN186" s="143"/>
    </row>
    <row r="187" spans="1:40">
      <c r="A187" s="133">
        <v>17</v>
      </c>
      <c r="B187" s="134" t="s">
        <v>284</v>
      </c>
      <c r="C187" s="133" t="s">
        <v>282</v>
      </c>
      <c r="D187" s="133">
        <f t="shared" si="9"/>
        <v>0</v>
      </c>
      <c r="E187" s="182">
        <v>30.07</v>
      </c>
      <c r="F187" s="129">
        <f>D187*E187</f>
        <v>0</v>
      </c>
      <c r="I187" s="213">
        <f t="shared" si="10"/>
        <v>0</v>
      </c>
      <c r="J187" s="215"/>
      <c r="K187" s="215"/>
      <c r="L187" s="215"/>
      <c r="M187" s="215"/>
      <c r="N187" s="215"/>
      <c r="O187" s="215"/>
      <c r="P187" s="215"/>
      <c r="Q187" s="215"/>
      <c r="R187" s="215"/>
      <c r="S187" s="215"/>
      <c r="T187" s="215"/>
      <c r="U187" s="215"/>
      <c r="V187" s="215"/>
      <c r="W187" s="215"/>
      <c r="X187" s="215"/>
      <c r="Y187" s="215"/>
      <c r="Z187" s="215"/>
      <c r="AA187" s="215"/>
      <c r="AB187" s="215"/>
      <c r="AC187" s="215"/>
      <c r="AD187" s="215"/>
      <c r="AE187" s="215"/>
      <c r="AF187" s="215"/>
      <c r="AG187" s="215"/>
      <c r="AH187" s="215"/>
      <c r="AI187" s="215"/>
      <c r="AJ187" s="215"/>
      <c r="AK187" s="215"/>
      <c r="AL187" s="215"/>
      <c r="AM187" s="215"/>
      <c r="AN187" s="143"/>
    </row>
    <row r="188" spans="1:40" ht="15.75">
      <c r="A188" s="125"/>
      <c r="B188" s="125"/>
      <c r="C188" s="125"/>
      <c r="D188" s="125"/>
      <c r="E188" s="135" t="s">
        <v>285</v>
      </c>
      <c r="F188" s="136">
        <f>SUM(F174:F187)</f>
        <v>13813.656250000002</v>
      </c>
      <c r="H188" s="19" t="s">
        <v>494</v>
      </c>
      <c r="I188" s="213">
        <f t="shared" si="10"/>
        <v>1</v>
      </c>
      <c r="J188" s="215"/>
      <c r="K188" s="215"/>
      <c r="L188" s="215"/>
      <c r="M188" s="215"/>
      <c r="N188" s="215"/>
      <c r="O188" s="215"/>
      <c r="P188" s="215"/>
      <c r="Q188" s="215"/>
      <c r="R188" s="215"/>
      <c r="S188" s="215"/>
      <c r="T188" s="215"/>
      <c r="U188" s="215"/>
      <c r="V188" s="215"/>
      <c r="W188" s="215"/>
      <c r="X188" s="215"/>
      <c r="Y188" s="215"/>
      <c r="Z188" s="215"/>
      <c r="AA188" s="215"/>
      <c r="AB188" s="215"/>
      <c r="AC188" s="215"/>
      <c r="AD188" s="215"/>
      <c r="AE188" s="215">
        <v>1</v>
      </c>
      <c r="AF188" s="215"/>
      <c r="AG188" s="215"/>
      <c r="AH188" s="215"/>
      <c r="AI188" s="215"/>
      <c r="AJ188" s="215"/>
      <c r="AK188" s="215"/>
      <c r="AL188" s="215"/>
      <c r="AM188" s="215"/>
      <c r="AN188" s="143"/>
    </row>
    <row r="189" spans="1:40" ht="15.75">
      <c r="A189" s="125"/>
      <c r="B189" s="125"/>
      <c r="C189" s="125"/>
      <c r="D189" s="125"/>
      <c r="E189" s="135" t="s">
        <v>286</v>
      </c>
      <c r="F189" s="136">
        <f>F188*20%</f>
        <v>2762.7312500000007</v>
      </c>
      <c r="AN189" s="143"/>
    </row>
    <row r="190" spans="1:40" ht="18.75">
      <c r="A190" s="125"/>
      <c r="B190" s="125"/>
      <c r="C190" s="125"/>
      <c r="D190" s="125"/>
      <c r="E190" s="137" t="s">
        <v>287</v>
      </c>
      <c r="F190" s="136">
        <f>SUM(F188:F189)</f>
        <v>16576.387500000004</v>
      </c>
      <c r="G190" s="19" t="s">
        <v>412</v>
      </c>
      <c r="AN190" s="143"/>
    </row>
    <row r="191" spans="1:40">
      <c r="A191" s="125"/>
      <c r="B191" s="138" t="s">
        <v>288</v>
      </c>
      <c r="C191" s="125"/>
      <c r="D191" s="125"/>
      <c r="E191" s="125"/>
      <c r="F191" s="139"/>
      <c r="G191" s="130">
        <v>1</v>
      </c>
      <c r="H191" s="130">
        <v>2.5</v>
      </c>
      <c r="AN191" s="143"/>
    </row>
    <row r="192" spans="1:40">
      <c r="A192" s="133">
        <v>1</v>
      </c>
      <c r="B192" s="134" t="s">
        <v>289</v>
      </c>
      <c r="C192" s="133" t="s">
        <v>290</v>
      </c>
      <c r="D192" s="157">
        <f>SUM(G192:H192)*I192</f>
        <v>960</v>
      </c>
      <c r="E192" s="23">
        <v>0.1</v>
      </c>
      <c r="F192" s="136">
        <f>SUM(D192*E192)</f>
        <v>96</v>
      </c>
      <c r="G192" s="212">
        <f>SUM('Разполож съдове'!$E$122:$F$122)</f>
        <v>97</v>
      </c>
      <c r="H192" s="212">
        <f>SUM('Разполож съдове'!$E$83:$F$83)*H191</f>
        <v>95</v>
      </c>
      <c r="I192" s="213">
        <f>SUM(J192:AN192)</f>
        <v>5</v>
      </c>
      <c r="J192" s="215"/>
      <c r="K192" s="215"/>
      <c r="L192" s="215">
        <v>1</v>
      </c>
      <c r="M192" s="215"/>
      <c r="N192" s="215"/>
      <c r="O192" s="215"/>
      <c r="P192" s="215"/>
      <c r="Q192" s="215">
        <v>1</v>
      </c>
      <c r="R192" s="215"/>
      <c r="S192" s="215"/>
      <c r="T192" s="215"/>
      <c r="U192" s="215"/>
      <c r="V192" s="215"/>
      <c r="W192" s="215"/>
      <c r="X192" s="215">
        <v>1</v>
      </c>
      <c r="Y192" s="215"/>
      <c r="Z192" s="215"/>
      <c r="AA192" s="215"/>
      <c r="AB192" s="215"/>
      <c r="AC192" s="215"/>
      <c r="AD192" s="215"/>
      <c r="AE192" s="215">
        <v>1</v>
      </c>
      <c r="AF192" s="215"/>
      <c r="AG192" s="215"/>
      <c r="AH192" s="215"/>
      <c r="AI192" s="215"/>
      <c r="AJ192" s="215"/>
      <c r="AK192" s="215"/>
      <c r="AL192" s="215">
        <v>1</v>
      </c>
      <c r="AM192" s="215"/>
      <c r="AN192" s="143"/>
    </row>
    <row r="193" spans="1:40">
      <c r="A193" s="133">
        <v>2</v>
      </c>
      <c r="B193" s="134" t="s">
        <v>291</v>
      </c>
      <c r="C193" s="133" t="s">
        <v>290</v>
      </c>
      <c r="D193" s="157">
        <f>SUM(G193:H193)*I192</f>
        <v>11380</v>
      </c>
      <c r="E193" s="23">
        <v>0.05</v>
      </c>
      <c r="F193" s="136">
        <f>SUM(D193*E193)</f>
        <v>569</v>
      </c>
      <c r="G193" s="212">
        <f>SUM('Разполож съдове'!$G$122:$J$122)</f>
        <v>1738</v>
      </c>
      <c r="H193" s="212">
        <f>SUM('Разполож съдове'!$G$83:$J$83)*2</f>
        <v>538</v>
      </c>
      <c r="AN193" s="143"/>
    </row>
    <row r="194" spans="1:40">
      <c r="A194" s="133">
        <v>3</v>
      </c>
      <c r="B194" s="134" t="s">
        <v>292</v>
      </c>
      <c r="C194" s="133" t="s">
        <v>279</v>
      </c>
      <c r="D194" s="157">
        <f>I188</f>
        <v>1</v>
      </c>
      <c r="E194" s="23">
        <v>430.56</v>
      </c>
      <c r="F194" s="136">
        <f>SUM(D194*E194)</f>
        <v>430.56</v>
      </c>
      <c r="AN194" s="143"/>
    </row>
    <row r="195" spans="1:40" ht="15.75">
      <c r="A195" s="125"/>
      <c r="E195" s="135" t="s">
        <v>293</v>
      </c>
      <c r="F195" s="136">
        <f>SUM(F192:F194)</f>
        <v>1095.56</v>
      </c>
    </row>
    <row r="196" spans="1:40">
      <c r="A196" s="125"/>
      <c r="F196" s="125"/>
    </row>
    <row r="197" spans="1:40">
      <c r="A197" s="125"/>
    </row>
    <row r="198" spans="1:40" ht="18.75">
      <c r="A198" s="125"/>
      <c r="E198" s="137" t="s">
        <v>294</v>
      </c>
      <c r="F198" s="167">
        <f>SUM(F190,F195)</f>
        <v>17671.947500000006</v>
      </c>
    </row>
    <row r="199" spans="1:40">
      <c r="A199" s="125"/>
    </row>
    <row r="200" spans="1:40" ht="15.75">
      <c r="A200" s="125"/>
      <c r="B200" s="126" t="s">
        <v>295</v>
      </c>
      <c r="C200" s="125"/>
      <c r="D200" s="125"/>
      <c r="E200" s="125"/>
      <c r="F200" s="125"/>
    </row>
    <row r="201" spans="1:40">
      <c r="A201" s="125"/>
      <c r="B201" s="125"/>
      <c r="C201" s="125"/>
      <c r="D201" s="125"/>
      <c r="E201" s="125"/>
      <c r="F201" s="125"/>
    </row>
    <row r="202" spans="1:40">
      <c r="A202" s="125"/>
      <c r="B202" s="125"/>
      <c r="C202" s="125"/>
      <c r="D202" s="125"/>
      <c r="E202" s="125"/>
      <c r="F202" s="125"/>
    </row>
    <row r="203" spans="1:40">
      <c r="A203" s="125"/>
      <c r="B203" s="125"/>
      <c r="C203" s="125"/>
      <c r="D203" s="125"/>
      <c r="E203" s="125"/>
      <c r="F203" s="125"/>
    </row>
    <row r="204" spans="1:40" ht="15.75">
      <c r="A204" s="125"/>
      <c r="B204" s="141" t="s">
        <v>297</v>
      </c>
      <c r="C204" s="141" t="s">
        <v>298</v>
      </c>
      <c r="D204" s="142"/>
      <c r="E204" s="125"/>
      <c r="F204" s="125"/>
    </row>
    <row r="205" spans="1:40">
      <c r="B205" s="125" t="s">
        <v>63</v>
      </c>
      <c r="C205" s="125" t="s">
        <v>299</v>
      </c>
      <c r="D205" s="142"/>
      <c r="E205" s="125"/>
      <c r="F205" s="125"/>
    </row>
    <row r="206" spans="1:40">
      <c r="A206" s="125"/>
      <c r="B206" s="125" t="s">
        <v>300</v>
      </c>
      <c r="C206" s="125" t="s">
        <v>301</v>
      </c>
      <c r="D206" s="142"/>
      <c r="E206" s="125"/>
      <c r="F206" s="125"/>
    </row>
    <row r="207" spans="1:40" ht="15.75">
      <c r="A207" s="125"/>
      <c r="B207" s="125"/>
      <c r="C207" s="125"/>
      <c r="D207" s="125"/>
      <c r="E207" s="135"/>
      <c r="F207" s="135"/>
    </row>
    <row r="208" spans="1:40" ht="12.75" customHeight="1">
      <c r="A208" s="125"/>
      <c r="B208" s="125"/>
      <c r="C208" s="125"/>
      <c r="D208" s="125"/>
      <c r="E208" s="135"/>
      <c r="F208" s="135"/>
    </row>
    <row r="209" spans="1:40" ht="15">
      <c r="A209" s="245" t="s">
        <v>267</v>
      </c>
      <c r="B209" s="245"/>
      <c r="C209" s="245"/>
      <c r="D209" s="245"/>
      <c r="E209" s="245"/>
      <c r="F209" s="245"/>
    </row>
    <row r="210" spans="1:40" ht="15">
      <c r="A210" s="245" t="s">
        <v>406</v>
      </c>
      <c r="B210" s="245"/>
      <c r="C210" s="245"/>
      <c r="D210" s="245"/>
      <c r="E210" s="245"/>
      <c r="F210" s="245"/>
    </row>
    <row r="211" spans="1:40">
      <c r="A211" s="125"/>
      <c r="B211" s="125"/>
      <c r="C211" s="125"/>
      <c r="D211" s="125"/>
      <c r="E211" s="125"/>
      <c r="F211" s="125"/>
    </row>
    <row r="212" spans="1:40" ht="15.75">
      <c r="A212" s="126" t="s">
        <v>268</v>
      </c>
      <c r="B212" s="125"/>
      <c r="C212" s="125"/>
      <c r="D212" s="125"/>
      <c r="E212" s="125"/>
      <c r="F212" s="125"/>
    </row>
    <row r="213" spans="1:40" ht="15.75">
      <c r="A213" s="126" t="s">
        <v>269</v>
      </c>
      <c r="B213" s="125"/>
      <c r="C213" s="125"/>
      <c r="D213" s="125"/>
      <c r="E213" s="125"/>
      <c r="F213" s="125"/>
    </row>
    <row r="214" spans="1:40">
      <c r="A214" s="125"/>
      <c r="B214" s="125"/>
      <c r="C214" s="125"/>
      <c r="D214" s="125"/>
      <c r="E214" s="125"/>
      <c r="F214" s="125"/>
    </row>
    <row r="215" spans="1:40" ht="23.25">
      <c r="A215" s="246" t="s">
        <v>432</v>
      </c>
      <c r="B215" s="246"/>
      <c r="C215" s="246"/>
      <c r="D215" s="246"/>
      <c r="E215" s="246"/>
      <c r="F215" s="246"/>
    </row>
    <row r="216" spans="1:40" ht="15.75">
      <c r="A216" s="243" t="s">
        <v>271</v>
      </c>
      <c r="B216" s="243"/>
      <c r="C216" s="243"/>
      <c r="D216" s="243"/>
      <c r="E216" s="243"/>
      <c r="F216" s="243"/>
    </row>
    <row r="217" spans="1:40" ht="15.75">
      <c r="A217" s="243" t="s">
        <v>433</v>
      </c>
      <c r="B217" s="243"/>
      <c r="C217" s="243"/>
      <c r="D217" s="243"/>
      <c r="E217" s="243"/>
      <c r="F217" s="243"/>
    </row>
    <row r="218" spans="1:40">
      <c r="A218" s="125"/>
      <c r="B218" s="125"/>
      <c r="C218" s="125"/>
      <c r="D218" s="125"/>
      <c r="E218" s="125"/>
      <c r="F218" s="125"/>
    </row>
    <row r="219" spans="1:40" ht="15.75">
      <c r="A219" s="243" t="s">
        <v>434</v>
      </c>
      <c r="B219" s="243"/>
      <c r="C219" s="243"/>
      <c r="D219" s="243"/>
      <c r="E219" s="243"/>
      <c r="F219" s="243"/>
    </row>
    <row r="220" spans="1:40" ht="15.75">
      <c r="A220" s="243" t="s">
        <v>400</v>
      </c>
      <c r="B220" s="243"/>
      <c r="C220" s="243"/>
      <c r="D220" s="243"/>
      <c r="E220" s="243"/>
      <c r="F220" s="243"/>
      <c r="U220" s="165">
        <v>5</v>
      </c>
    </row>
    <row r="221" spans="1:40" ht="15.75">
      <c r="A221" s="243" t="s">
        <v>401</v>
      </c>
      <c r="B221" s="243"/>
      <c r="C221" s="243"/>
      <c r="D221" s="243"/>
      <c r="E221" s="243"/>
      <c r="F221" s="243"/>
    </row>
    <row r="222" spans="1:40" ht="15.75">
      <c r="A222" s="243" t="s">
        <v>435</v>
      </c>
      <c r="B222" s="243"/>
      <c r="C222" s="243"/>
      <c r="D222" s="243"/>
      <c r="E222" s="243"/>
      <c r="F222" s="243"/>
    </row>
    <row r="223" spans="1:40" ht="15.75">
      <c r="A223" s="243" t="s">
        <v>272</v>
      </c>
      <c r="B223" s="243"/>
      <c r="C223" s="243"/>
      <c r="D223" s="243"/>
      <c r="E223" s="243"/>
      <c r="F223" s="243"/>
    </row>
    <row r="224" spans="1:40">
      <c r="A224" s="125"/>
      <c r="B224" s="125"/>
      <c r="C224" s="125"/>
      <c r="D224" s="125"/>
      <c r="E224" s="125"/>
      <c r="F224" s="125"/>
      <c r="I224" s="21"/>
      <c r="J224" s="209">
        <v>1</v>
      </c>
      <c r="K224" s="209">
        <v>2</v>
      </c>
      <c r="L224" s="209">
        <v>3</v>
      </c>
      <c r="M224" s="210">
        <v>4</v>
      </c>
      <c r="N224" s="210">
        <v>5</v>
      </c>
      <c r="O224" s="210">
        <v>6</v>
      </c>
      <c r="P224" s="210">
        <v>7</v>
      </c>
      <c r="Q224" s="210">
        <v>8</v>
      </c>
      <c r="R224" s="210">
        <v>9</v>
      </c>
      <c r="S224" s="210">
        <v>10</v>
      </c>
      <c r="T224" s="210">
        <v>11</v>
      </c>
      <c r="U224" s="210">
        <v>12</v>
      </c>
      <c r="V224" s="210">
        <v>13</v>
      </c>
      <c r="W224" s="210">
        <v>14</v>
      </c>
      <c r="X224" s="210">
        <v>15</v>
      </c>
      <c r="Y224" s="210">
        <v>16</v>
      </c>
      <c r="Z224" s="210">
        <v>17</v>
      </c>
      <c r="AA224" s="210">
        <v>18</v>
      </c>
      <c r="AB224" s="210">
        <v>19</v>
      </c>
      <c r="AC224" s="210">
        <v>20</v>
      </c>
      <c r="AD224" s="210">
        <v>21</v>
      </c>
      <c r="AE224" s="210">
        <v>22</v>
      </c>
      <c r="AF224" s="210">
        <v>23</v>
      </c>
      <c r="AG224" s="210">
        <v>24</v>
      </c>
      <c r="AH224" s="210">
        <v>25</v>
      </c>
      <c r="AI224" s="210">
        <v>26</v>
      </c>
      <c r="AJ224" s="210">
        <v>27</v>
      </c>
      <c r="AK224" s="210">
        <v>28</v>
      </c>
      <c r="AL224" s="210">
        <v>29</v>
      </c>
      <c r="AM224" s="210">
        <v>30</v>
      </c>
      <c r="AN224" s="210">
        <v>31</v>
      </c>
    </row>
    <row r="225" spans="1:40" ht="25.5">
      <c r="A225" s="131" t="s">
        <v>108</v>
      </c>
      <c r="B225" s="131" t="s">
        <v>273</v>
      </c>
      <c r="C225" s="131" t="s">
        <v>274</v>
      </c>
      <c r="D225" s="128" t="s">
        <v>275</v>
      </c>
      <c r="E225" s="128" t="s">
        <v>270</v>
      </c>
      <c r="F225" s="128" t="s">
        <v>276</v>
      </c>
      <c r="I225" s="211"/>
      <c r="J225" s="216" t="s">
        <v>277</v>
      </c>
      <c r="K225" s="216" t="s">
        <v>277</v>
      </c>
      <c r="L225" s="216" t="s">
        <v>277</v>
      </c>
      <c r="M225" s="216"/>
      <c r="N225" s="216"/>
      <c r="O225" s="216"/>
      <c r="P225" s="216"/>
      <c r="Q225" s="216"/>
      <c r="R225" s="216" t="s">
        <v>277</v>
      </c>
      <c r="S225" s="216" t="s">
        <v>277</v>
      </c>
      <c r="T225" s="216"/>
      <c r="U225" s="216"/>
      <c r="V225" s="216"/>
      <c r="W225" s="216"/>
      <c r="X225" s="216"/>
      <c r="Y225" s="216" t="s">
        <v>277</v>
      </c>
      <c r="Z225" s="216" t="s">
        <v>277</v>
      </c>
      <c r="AA225" s="216"/>
      <c r="AB225" s="216"/>
      <c r="AC225" s="216"/>
      <c r="AD225" s="216"/>
      <c r="AE225" s="216"/>
      <c r="AF225" s="216" t="s">
        <v>277</v>
      </c>
      <c r="AG225" s="216" t="s">
        <v>277</v>
      </c>
      <c r="AH225" s="216"/>
      <c r="AI225" s="216"/>
      <c r="AJ225" s="216"/>
      <c r="AK225" s="216"/>
      <c r="AL225" s="216"/>
      <c r="AM225" s="216" t="s">
        <v>277</v>
      </c>
      <c r="AN225" s="216" t="s">
        <v>277</v>
      </c>
    </row>
    <row r="226" spans="1:40">
      <c r="A226" s="133">
        <v>1</v>
      </c>
      <c r="B226" s="134" t="s">
        <v>278</v>
      </c>
      <c r="C226" s="133" t="s">
        <v>279</v>
      </c>
      <c r="D226" s="133">
        <f>I226</f>
        <v>12.375</v>
      </c>
      <c r="E226" s="23">
        <v>419.23</v>
      </c>
      <c r="F226" s="129">
        <f>D226*E226</f>
        <v>5187.9712500000005</v>
      </c>
      <c r="I226" s="213">
        <f>SUM(J226:AN226)/8</f>
        <v>12.375</v>
      </c>
      <c r="J226" s="215"/>
      <c r="K226" s="215"/>
      <c r="L226" s="215"/>
      <c r="M226" s="215">
        <v>6</v>
      </c>
      <c r="N226" s="215">
        <v>5</v>
      </c>
      <c r="O226" s="215">
        <v>5</v>
      </c>
      <c r="P226" s="215">
        <v>5</v>
      </c>
      <c r="Q226" s="215">
        <v>5</v>
      </c>
      <c r="R226" s="215"/>
      <c r="S226" s="215"/>
      <c r="T226" s="215">
        <v>6</v>
      </c>
      <c r="U226" s="215">
        <v>5</v>
      </c>
      <c r="V226" s="215">
        <v>5</v>
      </c>
      <c r="W226" s="215">
        <v>5</v>
      </c>
      <c r="X226" s="215">
        <v>5</v>
      </c>
      <c r="Y226" s="215"/>
      <c r="Z226" s="215"/>
      <c r="AA226" s="215">
        <v>6</v>
      </c>
      <c r="AB226" s="215">
        <v>5</v>
      </c>
      <c r="AC226" s="215">
        <v>5</v>
      </c>
      <c r="AD226" s="215">
        <v>4</v>
      </c>
      <c r="AE226" s="215">
        <v>5</v>
      </c>
      <c r="AF226" s="215"/>
      <c r="AG226" s="215"/>
      <c r="AH226" s="215">
        <v>6</v>
      </c>
      <c r="AI226" s="215">
        <v>4</v>
      </c>
      <c r="AJ226" s="215">
        <v>4</v>
      </c>
      <c r="AK226" s="215">
        <v>4</v>
      </c>
      <c r="AL226" s="215">
        <v>4</v>
      </c>
      <c r="AM226" s="215"/>
      <c r="AN226" s="215"/>
    </row>
    <row r="227" spans="1:40">
      <c r="A227" s="133">
        <v>2</v>
      </c>
      <c r="B227" s="134" t="s">
        <v>278</v>
      </c>
      <c r="C227" s="133" t="s">
        <v>279</v>
      </c>
      <c r="D227" s="133">
        <f>I227</f>
        <v>4</v>
      </c>
      <c r="E227" s="23">
        <v>427.03</v>
      </c>
      <c r="F227" s="129">
        <f>D227*E227</f>
        <v>1708.12</v>
      </c>
      <c r="I227" s="213">
        <f>SUM(J227:AN227)/8</f>
        <v>4</v>
      </c>
      <c r="J227" s="215"/>
      <c r="K227" s="215"/>
      <c r="L227" s="215"/>
      <c r="M227" s="215"/>
      <c r="N227" s="215">
        <v>4</v>
      </c>
      <c r="O227" s="215"/>
      <c r="P227" s="215">
        <v>4</v>
      </c>
      <c r="Q227" s="215"/>
      <c r="R227" s="215"/>
      <c r="S227" s="215"/>
      <c r="T227" s="215"/>
      <c r="U227" s="215">
        <v>4</v>
      </c>
      <c r="V227" s="215"/>
      <c r="W227" s="215">
        <v>4</v>
      </c>
      <c r="X227" s="215"/>
      <c r="Y227" s="215"/>
      <c r="Z227" s="215"/>
      <c r="AA227" s="215"/>
      <c r="AB227" s="215">
        <v>4</v>
      </c>
      <c r="AC227" s="215"/>
      <c r="AD227" s="215">
        <v>4</v>
      </c>
      <c r="AE227" s="215"/>
      <c r="AF227" s="215"/>
      <c r="AG227" s="215"/>
      <c r="AH227" s="215"/>
      <c r="AI227" s="215">
        <v>4</v>
      </c>
      <c r="AJ227" s="215"/>
      <c r="AK227" s="215">
        <v>4</v>
      </c>
      <c r="AL227" s="215"/>
      <c r="AM227" s="215"/>
      <c r="AN227" s="215"/>
    </row>
    <row r="228" spans="1:40">
      <c r="A228" s="133">
        <v>3</v>
      </c>
      <c r="B228" s="134" t="s">
        <v>280</v>
      </c>
      <c r="C228" s="133" t="s">
        <v>279</v>
      </c>
      <c r="D228" s="133">
        <f t="shared" ref="D228:D239" si="12">I228</f>
        <v>7.125</v>
      </c>
      <c r="E228" s="23">
        <v>214.87</v>
      </c>
      <c r="F228" s="129">
        <f>D228*E228</f>
        <v>1530.94875</v>
      </c>
      <c r="I228" s="213">
        <f>SUM(J228:AN228)/8</f>
        <v>7.125</v>
      </c>
      <c r="J228" s="215"/>
      <c r="K228" s="215"/>
      <c r="L228" s="215"/>
      <c r="M228" s="215">
        <v>5</v>
      </c>
      <c r="N228" s="215"/>
      <c r="O228" s="215">
        <v>5</v>
      </c>
      <c r="P228" s="215"/>
      <c r="Q228" s="215">
        <v>5</v>
      </c>
      <c r="R228" s="215"/>
      <c r="S228" s="215"/>
      <c r="T228" s="215">
        <v>5</v>
      </c>
      <c r="U228" s="215"/>
      <c r="V228" s="215">
        <v>5</v>
      </c>
      <c r="W228" s="215"/>
      <c r="X228" s="215">
        <v>5</v>
      </c>
      <c r="Y228" s="215"/>
      <c r="Z228" s="215"/>
      <c r="AA228" s="215">
        <v>5</v>
      </c>
      <c r="AB228" s="215"/>
      <c r="AC228" s="215">
        <v>5</v>
      </c>
      <c r="AD228" s="215"/>
      <c r="AE228" s="215">
        <v>5</v>
      </c>
      <c r="AF228" s="215"/>
      <c r="AG228" s="215"/>
      <c r="AH228" s="215">
        <v>4</v>
      </c>
      <c r="AI228" s="215"/>
      <c r="AJ228" s="215">
        <v>4</v>
      </c>
      <c r="AK228" s="215"/>
      <c r="AL228" s="215">
        <v>4</v>
      </c>
      <c r="AM228" s="215"/>
      <c r="AN228" s="215"/>
    </row>
    <row r="229" spans="1:40">
      <c r="A229" s="133">
        <v>4</v>
      </c>
      <c r="B229" s="134" t="s">
        <v>399</v>
      </c>
      <c r="C229" s="133" t="s">
        <v>279</v>
      </c>
      <c r="D229" s="133">
        <f t="shared" si="12"/>
        <v>0</v>
      </c>
      <c r="E229" s="182">
        <v>475.8</v>
      </c>
      <c r="F229" s="129">
        <f>D229*E229</f>
        <v>0</v>
      </c>
      <c r="I229" s="213">
        <f>SUM(J229:AN229)/8</f>
        <v>0</v>
      </c>
      <c r="J229" s="215"/>
      <c r="K229" s="215"/>
      <c r="L229" s="215"/>
      <c r="M229" s="215"/>
      <c r="N229" s="215"/>
      <c r="O229" s="215"/>
      <c r="P229" s="215"/>
      <c r="Q229" s="215"/>
      <c r="R229" s="215"/>
      <c r="S229" s="215"/>
      <c r="T229" s="215"/>
      <c r="U229" s="215"/>
      <c r="V229" s="215"/>
      <c r="W229" s="215"/>
      <c r="X229" s="215"/>
      <c r="Y229" s="215"/>
      <c r="Z229" s="215"/>
      <c r="AA229" s="215"/>
      <c r="AB229" s="215"/>
      <c r="AC229" s="215"/>
      <c r="AD229" s="215"/>
      <c r="AE229" s="215"/>
      <c r="AF229" s="215"/>
      <c r="AG229" s="215"/>
      <c r="AH229" s="215"/>
      <c r="AI229" s="215"/>
      <c r="AJ229" s="215"/>
      <c r="AK229" s="215"/>
      <c r="AL229" s="215"/>
      <c r="AM229" s="215"/>
      <c r="AN229" s="215"/>
    </row>
    <row r="230" spans="1:40">
      <c r="A230" s="133">
        <v>5</v>
      </c>
      <c r="B230" s="134" t="s">
        <v>281</v>
      </c>
      <c r="C230" s="133" t="s">
        <v>282</v>
      </c>
      <c r="D230" s="133">
        <f t="shared" si="12"/>
        <v>140</v>
      </c>
      <c r="E230" s="182">
        <v>30.07</v>
      </c>
      <c r="F230" s="129">
        <f>D230*E230</f>
        <v>4209.8</v>
      </c>
      <c r="I230" s="213">
        <f>SUM(J230:AN230)</f>
        <v>140</v>
      </c>
      <c r="J230" s="215"/>
      <c r="K230" s="215"/>
      <c r="L230" s="215"/>
      <c r="M230" s="215">
        <v>7</v>
      </c>
      <c r="N230" s="215">
        <v>7</v>
      </c>
      <c r="O230" s="215">
        <v>7</v>
      </c>
      <c r="P230" s="215">
        <v>7</v>
      </c>
      <c r="Q230" s="215">
        <v>7</v>
      </c>
      <c r="R230" s="215"/>
      <c r="S230" s="215"/>
      <c r="T230" s="215">
        <v>7</v>
      </c>
      <c r="U230" s="215">
        <v>7</v>
      </c>
      <c r="V230" s="215">
        <v>7</v>
      </c>
      <c r="W230" s="215">
        <v>7</v>
      </c>
      <c r="X230" s="215">
        <v>7</v>
      </c>
      <c r="Y230" s="215"/>
      <c r="Z230" s="215"/>
      <c r="AA230" s="215">
        <v>7</v>
      </c>
      <c r="AB230" s="215">
        <v>7</v>
      </c>
      <c r="AC230" s="215">
        <v>7</v>
      </c>
      <c r="AD230" s="215">
        <v>7</v>
      </c>
      <c r="AE230" s="215">
        <v>7</v>
      </c>
      <c r="AF230" s="215"/>
      <c r="AG230" s="215"/>
      <c r="AH230" s="215">
        <v>7</v>
      </c>
      <c r="AI230" s="215">
        <v>7</v>
      </c>
      <c r="AJ230" s="215">
        <v>7</v>
      </c>
      <c r="AK230" s="215">
        <v>7</v>
      </c>
      <c r="AL230" s="215">
        <v>7</v>
      </c>
      <c r="AM230" s="215"/>
      <c r="AN230" s="215"/>
    </row>
    <row r="231" spans="1:40">
      <c r="A231" s="133">
        <v>9</v>
      </c>
      <c r="B231" s="134" t="s">
        <v>283</v>
      </c>
      <c r="C231" s="133" t="s">
        <v>282</v>
      </c>
      <c r="D231" s="133">
        <f t="shared" si="12"/>
        <v>0</v>
      </c>
      <c r="E231" s="182">
        <v>30.07</v>
      </c>
      <c r="F231" s="129">
        <f t="shared" ref="F231:F238" si="13">D231*E231</f>
        <v>0</v>
      </c>
      <c r="I231" s="213">
        <f t="shared" ref="I231:I240" si="14">SUM(J231:AN231)</f>
        <v>0</v>
      </c>
      <c r="J231" s="215"/>
      <c r="K231" s="215"/>
      <c r="L231" s="215"/>
      <c r="M231" s="215"/>
      <c r="N231" s="215"/>
      <c r="O231" s="215"/>
      <c r="P231" s="215"/>
      <c r="Q231" s="215"/>
      <c r="R231" s="215"/>
      <c r="S231" s="215"/>
      <c r="T231" s="215"/>
      <c r="U231" s="215"/>
      <c r="V231" s="215"/>
      <c r="W231" s="215"/>
      <c r="X231" s="215"/>
      <c r="Y231" s="215"/>
      <c r="Z231" s="215"/>
      <c r="AA231" s="215"/>
      <c r="AB231" s="215"/>
      <c r="AC231" s="215"/>
      <c r="AD231" s="215"/>
      <c r="AE231" s="215"/>
      <c r="AF231" s="215"/>
      <c r="AG231" s="215"/>
      <c r="AH231" s="215"/>
      <c r="AI231" s="215"/>
      <c r="AJ231" s="215"/>
      <c r="AK231" s="215"/>
      <c r="AL231" s="215"/>
      <c r="AM231" s="215"/>
      <c r="AN231" s="215"/>
    </row>
    <row r="232" spans="1:40">
      <c r="A232" s="133">
        <v>10</v>
      </c>
      <c r="B232" s="21" t="s">
        <v>382</v>
      </c>
      <c r="C232" s="133" t="s">
        <v>413</v>
      </c>
      <c r="D232" s="133">
        <f t="shared" si="12"/>
        <v>1</v>
      </c>
      <c r="E232" s="182">
        <v>1589.86</v>
      </c>
      <c r="F232" s="129">
        <f t="shared" si="13"/>
        <v>1589.86</v>
      </c>
      <c r="I232" s="213">
        <f t="shared" si="14"/>
        <v>1</v>
      </c>
      <c r="J232" s="215"/>
      <c r="K232" s="215"/>
      <c r="L232" s="215"/>
      <c r="M232" s="215"/>
      <c r="N232" s="215"/>
      <c r="O232" s="215"/>
      <c r="P232" s="215"/>
      <c r="Q232" s="215"/>
      <c r="R232" s="215"/>
      <c r="S232" s="215"/>
      <c r="T232" s="215"/>
      <c r="U232" s="215"/>
      <c r="V232" s="215"/>
      <c r="W232" s="215"/>
      <c r="X232" s="215"/>
      <c r="Y232" s="215"/>
      <c r="Z232" s="215"/>
      <c r="AA232" s="215"/>
      <c r="AB232" s="215"/>
      <c r="AC232" s="215"/>
      <c r="AD232" s="215"/>
      <c r="AE232" s="215"/>
      <c r="AF232" s="215"/>
      <c r="AG232" s="215"/>
      <c r="AH232" s="215"/>
      <c r="AI232" s="215"/>
      <c r="AJ232" s="215"/>
      <c r="AK232" s="215"/>
      <c r="AL232" s="215">
        <v>1</v>
      </c>
      <c r="AM232" s="215"/>
      <c r="AN232" s="215"/>
    </row>
    <row r="233" spans="1:40">
      <c r="A233" s="133">
        <v>11</v>
      </c>
      <c r="B233" s="21" t="s">
        <v>383</v>
      </c>
      <c r="C233" s="133" t="s">
        <v>413</v>
      </c>
      <c r="D233" s="133">
        <f t="shared" si="12"/>
        <v>1</v>
      </c>
      <c r="E233" s="182">
        <v>322.39</v>
      </c>
      <c r="F233" s="129">
        <f t="shared" si="13"/>
        <v>322.39</v>
      </c>
      <c r="I233" s="213">
        <f t="shared" si="14"/>
        <v>1</v>
      </c>
      <c r="J233" s="215"/>
      <c r="K233" s="215"/>
      <c r="L233" s="215"/>
      <c r="M233" s="215"/>
      <c r="N233" s="215"/>
      <c r="O233" s="215"/>
      <c r="P233" s="215"/>
      <c r="Q233" s="215"/>
      <c r="R233" s="215"/>
      <c r="S233" s="215"/>
      <c r="T233" s="215"/>
      <c r="U233" s="215"/>
      <c r="V233" s="215"/>
      <c r="W233" s="215"/>
      <c r="X233" s="215"/>
      <c r="Y233" s="215"/>
      <c r="Z233" s="215"/>
      <c r="AA233" s="215"/>
      <c r="AB233" s="215"/>
      <c r="AC233" s="215"/>
      <c r="AD233" s="215"/>
      <c r="AE233" s="215"/>
      <c r="AF233" s="215"/>
      <c r="AG233" s="215"/>
      <c r="AH233" s="215"/>
      <c r="AI233" s="215"/>
      <c r="AJ233" s="215"/>
      <c r="AK233" s="215"/>
      <c r="AL233" s="215">
        <v>1</v>
      </c>
      <c r="AM233" s="215"/>
      <c r="AN233" s="215"/>
    </row>
    <row r="234" spans="1:40">
      <c r="A234" s="133">
        <v>12</v>
      </c>
      <c r="B234" s="21" t="s">
        <v>384</v>
      </c>
      <c r="C234" s="133" t="s">
        <v>413</v>
      </c>
      <c r="D234" s="133">
        <f t="shared" si="12"/>
        <v>0</v>
      </c>
      <c r="E234" s="182">
        <v>4.8499999999999996</v>
      </c>
      <c r="F234" s="129">
        <f t="shared" si="13"/>
        <v>0</v>
      </c>
      <c r="I234" s="213">
        <f t="shared" si="14"/>
        <v>0</v>
      </c>
      <c r="J234" s="215"/>
      <c r="K234" s="215"/>
      <c r="L234" s="215"/>
      <c r="M234" s="215"/>
      <c r="N234" s="215"/>
      <c r="O234" s="215"/>
      <c r="P234" s="215"/>
      <c r="Q234" s="215"/>
      <c r="R234" s="215"/>
      <c r="S234" s="215"/>
      <c r="T234" s="215"/>
      <c r="U234" s="215"/>
      <c r="V234" s="215"/>
      <c r="W234" s="215"/>
      <c r="X234" s="215"/>
      <c r="Y234" s="215"/>
      <c r="Z234" s="215"/>
      <c r="AA234" s="215"/>
      <c r="AB234" s="215"/>
      <c r="AC234" s="215"/>
      <c r="AD234" s="215"/>
      <c r="AE234" s="215"/>
      <c r="AF234" s="215"/>
      <c r="AG234" s="215"/>
      <c r="AH234" s="215"/>
      <c r="AI234" s="215"/>
      <c r="AJ234" s="215"/>
      <c r="AK234" s="215"/>
      <c r="AL234" s="215"/>
      <c r="AM234" s="215"/>
      <c r="AN234" s="215"/>
    </row>
    <row r="235" spans="1:40">
      <c r="A235" s="133">
        <v>13</v>
      </c>
      <c r="B235" s="21" t="s">
        <v>385</v>
      </c>
      <c r="C235" s="133" t="s">
        <v>413</v>
      </c>
      <c r="D235" s="133">
        <f t="shared" si="12"/>
        <v>1</v>
      </c>
      <c r="E235" s="182">
        <v>13.44</v>
      </c>
      <c r="F235" s="129">
        <f t="shared" si="13"/>
        <v>13.44</v>
      </c>
      <c r="I235" s="213">
        <f t="shared" si="14"/>
        <v>1</v>
      </c>
      <c r="J235" s="215"/>
      <c r="K235" s="215"/>
      <c r="L235" s="215"/>
      <c r="M235" s="215"/>
      <c r="N235" s="215"/>
      <c r="O235" s="215"/>
      <c r="P235" s="215"/>
      <c r="Q235" s="215"/>
      <c r="R235" s="215"/>
      <c r="S235" s="215"/>
      <c r="T235" s="215"/>
      <c r="U235" s="215"/>
      <c r="V235" s="215"/>
      <c r="W235" s="215"/>
      <c r="X235" s="215"/>
      <c r="Y235" s="215"/>
      <c r="Z235" s="215"/>
      <c r="AA235" s="215"/>
      <c r="AB235" s="215"/>
      <c r="AC235" s="215"/>
      <c r="AD235" s="215"/>
      <c r="AE235" s="215"/>
      <c r="AF235" s="215"/>
      <c r="AG235" s="215"/>
      <c r="AH235" s="215"/>
      <c r="AI235" s="215"/>
      <c r="AJ235" s="215"/>
      <c r="AK235" s="215"/>
      <c r="AL235" s="215">
        <v>1</v>
      </c>
      <c r="AM235" s="215"/>
      <c r="AN235" s="215"/>
    </row>
    <row r="236" spans="1:40">
      <c r="A236" s="133">
        <v>14</v>
      </c>
      <c r="B236" s="21" t="s">
        <v>386</v>
      </c>
      <c r="C236" s="133" t="s">
        <v>413</v>
      </c>
      <c r="D236" s="133">
        <f t="shared" si="12"/>
        <v>1</v>
      </c>
      <c r="E236" s="182">
        <v>43.44</v>
      </c>
      <c r="F236" s="129">
        <f t="shared" si="13"/>
        <v>43.44</v>
      </c>
      <c r="I236" s="213">
        <f t="shared" si="14"/>
        <v>1</v>
      </c>
      <c r="J236" s="215"/>
      <c r="K236" s="215"/>
      <c r="L236" s="215"/>
      <c r="M236" s="215"/>
      <c r="N236" s="215"/>
      <c r="O236" s="215"/>
      <c r="P236" s="215"/>
      <c r="Q236" s="215"/>
      <c r="R236" s="215"/>
      <c r="S236" s="215"/>
      <c r="T236" s="215"/>
      <c r="U236" s="215"/>
      <c r="V236" s="215"/>
      <c r="W236" s="215"/>
      <c r="X236" s="215"/>
      <c r="Y236" s="215"/>
      <c r="Z236" s="215"/>
      <c r="AA236" s="215"/>
      <c r="AB236" s="215"/>
      <c r="AC236" s="215"/>
      <c r="AD236" s="215"/>
      <c r="AE236" s="215"/>
      <c r="AF236" s="215"/>
      <c r="AG236" s="215"/>
      <c r="AH236" s="215"/>
      <c r="AI236" s="215"/>
      <c r="AJ236" s="215"/>
      <c r="AK236" s="215"/>
      <c r="AL236" s="215">
        <v>1</v>
      </c>
      <c r="AM236" s="215"/>
      <c r="AN236" s="215"/>
    </row>
    <row r="237" spans="1:40">
      <c r="A237" s="133">
        <v>15</v>
      </c>
      <c r="B237" s="21" t="s">
        <v>387</v>
      </c>
      <c r="C237" s="133" t="s">
        <v>413</v>
      </c>
      <c r="D237" s="133">
        <f t="shared" si="12"/>
        <v>0</v>
      </c>
      <c r="E237" s="182">
        <v>40.92</v>
      </c>
      <c r="F237" s="129">
        <f t="shared" si="13"/>
        <v>0</v>
      </c>
      <c r="I237" s="213">
        <f t="shared" si="14"/>
        <v>0</v>
      </c>
      <c r="J237" s="215"/>
      <c r="K237" s="215"/>
      <c r="L237" s="215"/>
      <c r="M237" s="215"/>
      <c r="N237" s="215"/>
      <c r="O237" s="215"/>
      <c r="P237" s="215"/>
      <c r="Q237" s="215"/>
      <c r="R237" s="215"/>
      <c r="S237" s="215"/>
      <c r="T237" s="215"/>
      <c r="U237" s="215"/>
      <c r="V237" s="215"/>
      <c r="W237" s="215"/>
      <c r="X237" s="215"/>
      <c r="Y237" s="215"/>
      <c r="Z237" s="215"/>
      <c r="AA237" s="215"/>
      <c r="AB237" s="215"/>
      <c r="AC237" s="215"/>
      <c r="AD237" s="215"/>
      <c r="AE237" s="215"/>
      <c r="AF237" s="215"/>
      <c r="AG237" s="215"/>
      <c r="AH237" s="215"/>
      <c r="AI237" s="215"/>
      <c r="AJ237" s="215"/>
      <c r="AK237" s="215"/>
      <c r="AL237" s="215"/>
      <c r="AM237" s="215"/>
      <c r="AN237" s="215"/>
    </row>
    <row r="238" spans="1:40">
      <c r="A238" s="133">
        <v>16</v>
      </c>
      <c r="B238" s="21" t="s">
        <v>388</v>
      </c>
      <c r="C238" s="133" t="s">
        <v>413</v>
      </c>
      <c r="D238" s="133">
        <f t="shared" si="12"/>
        <v>1</v>
      </c>
      <c r="E238" s="182">
        <v>485.66</v>
      </c>
      <c r="F238" s="129">
        <f t="shared" si="13"/>
        <v>485.66</v>
      </c>
      <c r="I238" s="213">
        <f t="shared" si="14"/>
        <v>1</v>
      </c>
      <c r="J238" s="215"/>
      <c r="K238" s="215"/>
      <c r="L238" s="215"/>
      <c r="M238" s="215"/>
      <c r="N238" s="215"/>
      <c r="O238" s="215"/>
      <c r="P238" s="215"/>
      <c r="Q238" s="215"/>
      <c r="R238" s="215"/>
      <c r="S238" s="215"/>
      <c r="T238" s="215"/>
      <c r="U238" s="215"/>
      <c r="V238" s="215"/>
      <c r="W238" s="215"/>
      <c r="X238" s="215"/>
      <c r="Y238" s="215"/>
      <c r="Z238" s="215"/>
      <c r="AA238" s="215"/>
      <c r="AB238" s="215"/>
      <c r="AC238" s="215"/>
      <c r="AD238" s="215"/>
      <c r="AE238" s="215"/>
      <c r="AF238" s="215"/>
      <c r="AG238" s="215"/>
      <c r="AH238" s="215"/>
      <c r="AI238" s="215"/>
      <c r="AJ238" s="215"/>
      <c r="AK238" s="215"/>
      <c r="AL238" s="215">
        <v>1</v>
      </c>
      <c r="AM238" s="215"/>
      <c r="AN238" s="215"/>
    </row>
    <row r="239" spans="1:40">
      <c r="A239" s="133">
        <v>17</v>
      </c>
      <c r="B239" s="134" t="s">
        <v>284</v>
      </c>
      <c r="C239" s="133" t="s">
        <v>282</v>
      </c>
      <c r="D239" s="133">
        <f t="shared" si="12"/>
        <v>0</v>
      </c>
      <c r="E239" s="182">
        <v>30.07</v>
      </c>
      <c r="F239" s="129">
        <f>D239*E239</f>
        <v>0</v>
      </c>
      <c r="I239" s="213">
        <f t="shared" si="14"/>
        <v>0</v>
      </c>
      <c r="J239" s="215"/>
      <c r="K239" s="215"/>
      <c r="L239" s="215"/>
      <c r="M239" s="215"/>
      <c r="N239" s="215"/>
      <c r="O239" s="215"/>
      <c r="P239" s="215"/>
      <c r="Q239" s="215"/>
      <c r="R239" s="215"/>
      <c r="S239" s="215"/>
      <c r="T239" s="215"/>
      <c r="U239" s="215"/>
      <c r="V239" s="215"/>
      <c r="W239" s="215"/>
      <c r="X239" s="215"/>
      <c r="Y239" s="215"/>
      <c r="Z239" s="215"/>
      <c r="AA239" s="215"/>
      <c r="AB239" s="215"/>
      <c r="AC239" s="215"/>
      <c r="AD239" s="215"/>
      <c r="AE239" s="215"/>
      <c r="AF239" s="215"/>
      <c r="AG239" s="215"/>
      <c r="AH239" s="215"/>
      <c r="AI239" s="215"/>
      <c r="AJ239" s="215"/>
      <c r="AK239" s="215"/>
      <c r="AL239" s="215"/>
      <c r="AM239" s="215"/>
      <c r="AN239" s="215"/>
    </row>
    <row r="240" spans="1:40" ht="15.75">
      <c r="A240" s="125"/>
      <c r="B240" s="125"/>
      <c r="C240" s="125"/>
      <c r="D240" s="125"/>
      <c r="E240" s="135" t="s">
        <v>285</v>
      </c>
      <c r="F240" s="136">
        <f>SUM(F226:F239)</f>
        <v>15091.630000000001</v>
      </c>
      <c r="H240" s="19" t="s">
        <v>494</v>
      </c>
      <c r="I240" s="213">
        <f t="shared" si="14"/>
        <v>1</v>
      </c>
      <c r="J240" s="215"/>
      <c r="K240" s="215"/>
      <c r="L240" s="215"/>
      <c r="M240" s="215"/>
      <c r="N240" s="215"/>
      <c r="O240" s="215"/>
      <c r="P240" s="215"/>
      <c r="Q240" s="215"/>
      <c r="R240" s="215"/>
      <c r="S240" s="215"/>
      <c r="T240" s="215"/>
      <c r="U240" s="215"/>
      <c r="V240" s="215"/>
      <c r="W240" s="215"/>
      <c r="X240" s="215"/>
      <c r="Y240" s="215"/>
      <c r="Z240" s="215"/>
      <c r="AA240" s="215">
        <v>1</v>
      </c>
      <c r="AB240" s="215"/>
      <c r="AC240" s="215"/>
      <c r="AD240" s="215"/>
      <c r="AE240" s="215"/>
      <c r="AF240" s="215"/>
      <c r="AG240" s="215"/>
      <c r="AH240" s="215"/>
      <c r="AI240" s="215"/>
      <c r="AJ240" s="215"/>
      <c r="AK240" s="215"/>
      <c r="AL240" s="215"/>
      <c r="AM240" s="215"/>
      <c r="AN240" s="215"/>
    </row>
    <row r="241" spans="1:44" ht="15.75">
      <c r="A241" s="125"/>
      <c r="B241" s="125"/>
      <c r="C241" s="125"/>
      <c r="D241" s="125"/>
      <c r="E241" s="135" t="s">
        <v>286</v>
      </c>
      <c r="F241" s="136">
        <f>F240*20%</f>
        <v>3018.3260000000005</v>
      </c>
    </row>
    <row r="242" spans="1:44" ht="18.75">
      <c r="A242" s="125"/>
      <c r="B242" s="125"/>
      <c r="C242" s="125"/>
      <c r="D242" s="125"/>
      <c r="E242" s="137" t="s">
        <v>287</v>
      </c>
      <c r="F242" s="136">
        <f>SUM(F240:F241)</f>
        <v>18109.956000000002</v>
      </c>
      <c r="G242" s="19" t="s">
        <v>412</v>
      </c>
    </row>
    <row r="243" spans="1:44">
      <c r="A243" s="125"/>
      <c r="B243" s="138" t="s">
        <v>288</v>
      </c>
      <c r="C243" s="125"/>
      <c r="D243" s="125"/>
      <c r="E243" s="125"/>
      <c r="F243" s="139"/>
      <c r="G243" s="130">
        <v>1</v>
      </c>
      <c r="H243" s="130">
        <v>3</v>
      </c>
    </row>
    <row r="244" spans="1:44">
      <c r="A244" s="133">
        <v>1</v>
      </c>
      <c r="B244" s="134" t="s">
        <v>289</v>
      </c>
      <c r="C244" s="133" t="s">
        <v>290</v>
      </c>
      <c r="D244" s="157">
        <f>SUM(G244:H244)*I244</f>
        <v>844</v>
      </c>
      <c r="E244" s="23">
        <v>0.1</v>
      </c>
      <c r="F244" s="136">
        <f>SUM(D244*E244)</f>
        <v>84.4</v>
      </c>
      <c r="G244" s="212">
        <f>SUM('Разполож съдове'!$E$122:$F$122)</f>
        <v>97</v>
      </c>
      <c r="H244" s="212">
        <f>SUM('Разполож съдове'!$E$83:$F$83)*H243</f>
        <v>114</v>
      </c>
      <c r="I244" s="213">
        <f>SUM(J244:AN244)</f>
        <v>4</v>
      </c>
      <c r="J244" s="215"/>
      <c r="K244" s="215"/>
      <c r="L244" s="215"/>
      <c r="M244" s="215"/>
      <c r="N244" s="215">
        <v>1</v>
      </c>
      <c r="O244" s="215"/>
      <c r="P244" s="215"/>
      <c r="Q244" s="215"/>
      <c r="R244" s="215"/>
      <c r="S244" s="215"/>
      <c r="T244" s="215"/>
      <c r="U244" s="215">
        <v>1</v>
      </c>
      <c r="V244" s="215"/>
      <c r="W244" s="215"/>
      <c r="X244" s="215"/>
      <c r="Y244" s="215"/>
      <c r="Z244" s="215"/>
      <c r="AA244" s="215">
        <v>1</v>
      </c>
      <c r="AB244" s="215"/>
      <c r="AC244" s="215"/>
      <c r="AD244" s="215"/>
      <c r="AE244" s="215"/>
      <c r="AF244" s="215"/>
      <c r="AG244" s="215"/>
      <c r="AH244" s="215"/>
      <c r="AI244" s="215"/>
      <c r="AJ244" s="215">
        <v>1</v>
      </c>
      <c r="AK244" s="215"/>
      <c r="AL244" s="215"/>
      <c r="AM244" s="215"/>
      <c r="AN244" s="215"/>
      <c r="AO244" s="132"/>
      <c r="AP244" s="132"/>
      <c r="AQ244" s="132"/>
      <c r="AR244" s="132"/>
    </row>
    <row r="245" spans="1:44">
      <c r="A245" s="133">
        <v>2</v>
      </c>
      <c r="B245" s="134" t="s">
        <v>291</v>
      </c>
      <c r="C245" s="133" t="s">
        <v>290</v>
      </c>
      <c r="D245" s="157">
        <f>SUM(G245:H245)*I244</f>
        <v>9104</v>
      </c>
      <c r="E245" s="23">
        <v>0.05</v>
      </c>
      <c r="F245" s="136">
        <f>SUM(D245*E245)</f>
        <v>455.20000000000005</v>
      </c>
      <c r="G245" s="212">
        <f>SUM('Разполож съдове'!$G$122:$J$122)</f>
        <v>1738</v>
      </c>
      <c r="H245" s="212">
        <f>SUM('Разполож съдове'!$G$83:$J$83)*2</f>
        <v>538</v>
      </c>
    </row>
    <row r="246" spans="1:44">
      <c r="A246" s="133">
        <v>3</v>
      </c>
      <c r="B246" s="134" t="s">
        <v>292</v>
      </c>
      <c r="C246" s="133" t="s">
        <v>279</v>
      </c>
      <c r="D246" s="157">
        <f>I240</f>
        <v>1</v>
      </c>
      <c r="E246" s="23">
        <v>430.56</v>
      </c>
      <c r="F246" s="136">
        <f>SUM(D246*E246)</f>
        <v>430.56</v>
      </c>
    </row>
    <row r="247" spans="1:44" ht="15.75">
      <c r="A247" s="125"/>
      <c r="E247" s="135" t="s">
        <v>293</v>
      </c>
      <c r="F247" s="136">
        <f>SUM(F244:F246)</f>
        <v>970.16000000000008</v>
      </c>
    </row>
    <row r="248" spans="1:44">
      <c r="A248" s="125"/>
      <c r="F248" s="125"/>
    </row>
    <row r="249" spans="1:44">
      <c r="A249" s="125"/>
    </row>
    <row r="250" spans="1:44" ht="18.75">
      <c r="A250" s="125"/>
      <c r="E250" s="137" t="s">
        <v>294</v>
      </c>
      <c r="F250" s="167">
        <f>SUM(F242,F247)</f>
        <v>19080.116000000002</v>
      </c>
    </row>
    <row r="251" spans="1:44">
      <c r="A251" s="125"/>
    </row>
    <row r="252" spans="1:44" ht="15.75">
      <c r="A252" s="125"/>
      <c r="B252" s="126" t="s">
        <v>295</v>
      </c>
      <c r="C252" s="125"/>
      <c r="D252" s="125"/>
      <c r="E252" s="125"/>
      <c r="F252" s="125"/>
    </row>
    <row r="253" spans="1:44">
      <c r="A253" s="125"/>
      <c r="B253" s="125"/>
      <c r="C253" s="125"/>
      <c r="D253" s="125"/>
      <c r="E253" s="125"/>
      <c r="F253" s="125"/>
    </row>
    <row r="254" spans="1:44">
      <c r="A254" s="125"/>
      <c r="B254" s="125"/>
      <c r="C254" s="125"/>
      <c r="D254" s="125"/>
      <c r="E254" s="125"/>
      <c r="F254" s="125"/>
    </row>
    <row r="255" spans="1:44">
      <c r="A255" s="125"/>
      <c r="B255" s="125"/>
      <c r="C255" s="125"/>
      <c r="D255" s="125"/>
      <c r="E255" s="125"/>
      <c r="F255" s="125"/>
    </row>
    <row r="256" spans="1:44" ht="15.75">
      <c r="A256" s="125"/>
      <c r="B256" s="141" t="s">
        <v>297</v>
      </c>
      <c r="C256" s="141" t="s">
        <v>298</v>
      </c>
      <c r="D256" s="142"/>
      <c r="E256" s="125"/>
      <c r="F256" s="125"/>
    </row>
    <row r="257" spans="1:20">
      <c r="B257" s="125" t="s">
        <v>63</v>
      </c>
      <c r="C257" s="125" t="s">
        <v>299</v>
      </c>
      <c r="D257" s="142"/>
      <c r="E257" s="125"/>
      <c r="F257" s="125"/>
    </row>
    <row r="258" spans="1:20">
      <c r="A258" s="125"/>
      <c r="B258" s="125" t="s">
        <v>300</v>
      </c>
      <c r="C258" s="125" t="s">
        <v>301</v>
      </c>
      <c r="D258" s="142"/>
      <c r="E258" s="125"/>
      <c r="F258" s="125"/>
    </row>
    <row r="259" spans="1:20">
      <c r="A259" s="125"/>
      <c r="B259" s="125"/>
      <c r="C259" s="125"/>
      <c r="D259" s="142"/>
      <c r="E259" s="125"/>
      <c r="F259" s="125"/>
    </row>
    <row r="260" spans="1:20">
      <c r="A260" s="125"/>
      <c r="B260" s="125"/>
      <c r="C260" s="125"/>
      <c r="D260" s="142"/>
      <c r="E260" s="125"/>
      <c r="F260" s="125"/>
    </row>
    <row r="261" spans="1:20" ht="15">
      <c r="A261" s="245" t="s">
        <v>267</v>
      </c>
      <c r="B261" s="245"/>
      <c r="C261" s="245"/>
      <c r="D261" s="245"/>
      <c r="E261" s="245"/>
      <c r="F261" s="245"/>
    </row>
    <row r="262" spans="1:20" ht="15">
      <c r="A262" s="245" t="s">
        <v>406</v>
      </c>
      <c r="B262" s="245"/>
      <c r="C262" s="245"/>
      <c r="D262" s="245"/>
      <c r="E262" s="245"/>
      <c r="F262" s="245"/>
    </row>
    <row r="263" spans="1:20">
      <c r="A263" s="125"/>
      <c r="B263" s="125"/>
      <c r="C263" s="125"/>
      <c r="D263" s="125"/>
      <c r="E263" s="125"/>
      <c r="F263" s="125"/>
    </row>
    <row r="264" spans="1:20" ht="15.75">
      <c r="A264" s="126" t="s">
        <v>268</v>
      </c>
      <c r="B264" s="125"/>
      <c r="C264" s="125"/>
      <c r="D264" s="125"/>
      <c r="E264" s="125"/>
      <c r="F264" s="125"/>
    </row>
    <row r="265" spans="1:20" ht="15.75">
      <c r="A265" s="126" t="s">
        <v>269</v>
      </c>
      <c r="B265" s="125"/>
      <c r="C265" s="125"/>
      <c r="D265" s="125"/>
      <c r="E265" s="125"/>
      <c r="F265" s="125"/>
    </row>
    <row r="266" spans="1:20">
      <c r="A266" s="125"/>
      <c r="B266" s="125"/>
      <c r="C266" s="125"/>
      <c r="D266" s="125"/>
      <c r="E266" s="125"/>
      <c r="F266" s="125"/>
    </row>
    <row r="267" spans="1:20" ht="23.25">
      <c r="A267" s="246" t="s">
        <v>436</v>
      </c>
      <c r="B267" s="246"/>
      <c r="C267" s="246"/>
      <c r="D267" s="246"/>
      <c r="E267" s="246"/>
      <c r="F267" s="246"/>
    </row>
    <row r="268" spans="1:20" ht="15.75">
      <c r="A268" s="243" t="s">
        <v>271</v>
      </c>
      <c r="B268" s="243"/>
      <c r="C268" s="243"/>
      <c r="D268" s="243"/>
      <c r="E268" s="243"/>
      <c r="F268" s="243"/>
    </row>
    <row r="269" spans="1:20" ht="15.75">
      <c r="A269" s="243" t="s">
        <v>437</v>
      </c>
      <c r="B269" s="243"/>
      <c r="C269" s="243"/>
      <c r="D269" s="243"/>
      <c r="E269" s="243"/>
      <c r="F269" s="243"/>
    </row>
    <row r="270" spans="1:20">
      <c r="A270" s="125"/>
      <c r="B270" s="125"/>
      <c r="C270" s="125"/>
      <c r="D270" s="125"/>
      <c r="E270" s="125"/>
      <c r="F270" s="125"/>
    </row>
    <row r="271" spans="1:20" ht="15.75">
      <c r="A271" s="243" t="s">
        <v>438</v>
      </c>
      <c r="B271" s="243"/>
      <c r="C271" s="243"/>
      <c r="D271" s="243"/>
      <c r="E271" s="243"/>
      <c r="F271" s="243"/>
    </row>
    <row r="272" spans="1:20" ht="15.75">
      <c r="A272" s="243" t="s">
        <v>400</v>
      </c>
      <c r="B272" s="243"/>
      <c r="C272" s="243"/>
      <c r="D272" s="243"/>
      <c r="E272" s="243"/>
      <c r="F272" s="243"/>
      <c r="T272" s="165">
        <v>6</v>
      </c>
    </row>
    <row r="273" spans="1:40" ht="15.75">
      <c r="A273" s="243" t="s">
        <v>401</v>
      </c>
      <c r="B273" s="243"/>
      <c r="C273" s="243"/>
      <c r="D273" s="243"/>
      <c r="E273" s="243"/>
      <c r="F273" s="243"/>
    </row>
    <row r="274" spans="1:40" ht="15.75">
      <c r="A274" s="243" t="s">
        <v>439</v>
      </c>
      <c r="B274" s="243"/>
      <c r="C274" s="243"/>
      <c r="D274" s="243"/>
      <c r="E274" s="243"/>
      <c r="F274" s="243"/>
    </row>
    <row r="275" spans="1:40" ht="15.75">
      <c r="A275" s="243" t="s">
        <v>272</v>
      </c>
      <c r="B275" s="243"/>
      <c r="C275" s="243"/>
      <c r="D275" s="243"/>
      <c r="E275" s="243"/>
      <c r="F275" s="243"/>
    </row>
    <row r="276" spans="1:40">
      <c r="A276" s="125"/>
      <c r="B276" s="125"/>
      <c r="C276" s="125"/>
      <c r="D276" s="125"/>
      <c r="E276" s="125"/>
      <c r="F276" s="125"/>
      <c r="I276" s="21"/>
      <c r="J276" s="209">
        <v>1</v>
      </c>
      <c r="K276" s="209">
        <v>2</v>
      </c>
      <c r="L276" s="209">
        <v>3</v>
      </c>
      <c r="M276" s="210">
        <v>4</v>
      </c>
      <c r="N276" s="210">
        <v>5</v>
      </c>
      <c r="O276" s="210">
        <v>6</v>
      </c>
      <c r="P276" s="210">
        <v>7</v>
      </c>
      <c r="Q276" s="210">
        <v>8</v>
      </c>
      <c r="R276" s="210">
        <v>9</v>
      </c>
      <c r="S276" s="210">
        <v>10</v>
      </c>
      <c r="T276" s="210">
        <v>11</v>
      </c>
      <c r="U276" s="210">
        <v>12</v>
      </c>
      <c r="V276" s="210">
        <v>13</v>
      </c>
      <c r="W276" s="210">
        <v>14</v>
      </c>
      <c r="X276" s="210">
        <v>15</v>
      </c>
      <c r="Y276" s="210">
        <v>16</v>
      </c>
      <c r="Z276" s="210">
        <v>17</v>
      </c>
      <c r="AA276" s="210">
        <v>18</v>
      </c>
      <c r="AB276" s="210">
        <v>19</v>
      </c>
      <c r="AC276" s="210">
        <v>20</v>
      </c>
      <c r="AD276" s="210">
        <v>21</v>
      </c>
      <c r="AE276" s="210">
        <v>22</v>
      </c>
      <c r="AF276" s="210">
        <v>23</v>
      </c>
      <c r="AG276" s="210">
        <v>24</v>
      </c>
      <c r="AH276" s="210">
        <v>25</v>
      </c>
      <c r="AI276" s="210">
        <v>26</v>
      </c>
      <c r="AJ276" s="210">
        <v>27</v>
      </c>
      <c r="AK276" s="210">
        <v>28</v>
      </c>
      <c r="AL276" s="210">
        <v>29</v>
      </c>
      <c r="AM276" s="210">
        <v>30</v>
      </c>
      <c r="AN276" s="164">
        <v>31</v>
      </c>
    </row>
    <row r="277" spans="1:40" ht="25.5">
      <c r="A277" s="131" t="s">
        <v>108</v>
      </c>
      <c r="B277" s="131" t="s">
        <v>273</v>
      </c>
      <c r="C277" s="131" t="s">
        <v>274</v>
      </c>
      <c r="D277" s="128" t="s">
        <v>275</v>
      </c>
      <c r="E277" s="128" t="s">
        <v>270</v>
      </c>
      <c r="F277" s="128" t="s">
        <v>276</v>
      </c>
      <c r="I277" s="211"/>
      <c r="J277" s="216"/>
      <c r="K277" s="216"/>
      <c r="L277" s="217"/>
      <c r="M277" s="216"/>
      <c r="N277" s="216"/>
      <c r="O277" s="216" t="s">
        <v>277</v>
      </c>
      <c r="P277" s="216" t="s">
        <v>277</v>
      </c>
      <c r="Q277" s="217"/>
      <c r="R277" s="216"/>
      <c r="S277" s="216"/>
      <c r="T277" s="216"/>
      <c r="U277" s="216"/>
      <c r="V277" s="216" t="s">
        <v>277</v>
      </c>
      <c r="W277" s="216" t="s">
        <v>277</v>
      </c>
      <c r="X277" s="217"/>
      <c r="Y277" s="216"/>
      <c r="Z277" s="216"/>
      <c r="AA277" s="216"/>
      <c r="AB277" s="216"/>
      <c r="AC277" s="216" t="s">
        <v>277</v>
      </c>
      <c r="AD277" s="216" t="s">
        <v>277</v>
      </c>
      <c r="AE277" s="216"/>
      <c r="AF277" s="216"/>
      <c r="AG277" s="216"/>
      <c r="AH277" s="216"/>
      <c r="AI277" s="216"/>
      <c r="AJ277" s="216" t="s">
        <v>277</v>
      </c>
      <c r="AK277" s="216" t="s">
        <v>277</v>
      </c>
      <c r="AL277" s="217"/>
      <c r="AM277" s="215"/>
    </row>
    <row r="278" spans="1:40">
      <c r="A278" s="133">
        <v>1</v>
      </c>
      <c r="B278" s="134" t="s">
        <v>278</v>
      </c>
      <c r="C278" s="133" t="s">
        <v>279</v>
      </c>
      <c r="D278" s="133">
        <f>I278</f>
        <v>12.125</v>
      </c>
      <c r="E278" s="23">
        <v>419.23</v>
      </c>
      <c r="F278" s="129">
        <f>D278*E278</f>
        <v>5083.1637500000006</v>
      </c>
      <c r="I278" s="213">
        <f>SUM(J278:AN278)/8</f>
        <v>12.125</v>
      </c>
      <c r="J278" s="215">
        <v>5</v>
      </c>
      <c r="K278" s="215">
        <v>4</v>
      </c>
      <c r="L278" s="215">
        <v>4</v>
      </c>
      <c r="M278" s="215">
        <v>4</v>
      </c>
      <c r="N278" s="215">
        <v>5</v>
      </c>
      <c r="O278" s="215"/>
      <c r="P278" s="215"/>
      <c r="Q278" s="215">
        <v>5</v>
      </c>
      <c r="R278" s="215">
        <v>4</v>
      </c>
      <c r="S278" s="215">
        <v>4</v>
      </c>
      <c r="T278" s="215">
        <v>4</v>
      </c>
      <c r="U278" s="215">
        <v>5</v>
      </c>
      <c r="V278" s="215"/>
      <c r="W278" s="215"/>
      <c r="X278" s="215">
        <v>5</v>
      </c>
      <c r="Y278" s="215">
        <v>4</v>
      </c>
      <c r="Z278" s="215">
        <v>4</v>
      </c>
      <c r="AA278" s="215">
        <v>4</v>
      </c>
      <c r="AB278" s="215">
        <v>5</v>
      </c>
      <c r="AC278" s="215"/>
      <c r="AD278" s="215"/>
      <c r="AE278" s="215">
        <v>5</v>
      </c>
      <c r="AF278" s="215">
        <v>4</v>
      </c>
      <c r="AG278" s="215">
        <v>4</v>
      </c>
      <c r="AH278" s="215">
        <v>4</v>
      </c>
      <c r="AI278" s="215">
        <v>5</v>
      </c>
      <c r="AJ278" s="215"/>
      <c r="AK278" s="215"/>
      <c r="AL278" s="215">
        <v>5</v>
      </c>
      <c r="AM278" s="215">
        <v>4</v>
      </c>
      <c r="AN278" s="143"/>
    </row>
    <row r="279" spans="1:40">
      <c r="A279" s="133">
        <v>2</v>
      </c>
      <c r="B279" s="134" t="s">
        <v>278</v>
      </c>
      <c r="C279" s="133" t="s">
        <v>279</v>
      </c>
      <c r="D279" s="133">
        <f>I279</f>
        <v>4.5</v>
      </c>
      <c r="E279" s="23">
        <v>427.03</v>
      </c>
      <c r="F279" s="129">
        <f>D279*E279</f>
        <v>1921.6349999999998</v>
      </c>
      <c r="I279" s="213">
        <f>SUM(J279:AN279)/8</f>
        <v>4.5</v>
      </c>
      <c r="J279" s="215"/>
      <c r="K279" s="215">
        <v>4</v>
      </c>
      <c r="L279" s="215"/>
      <c r="M279" s="215">
        <v>4</v>
      </c>
      <c r="N279" s="215"/>
      <c r="O279" s="215"/>
      <c r="P279" s="215"/>
      <c r="Q279" s="215"/>
      <c r="R279" s="215">
        <v>4</v>
      </c>
      <c r="S279" s="215"/>
      <c r="T279" s="215">
        <v>4</v>
      </c>
      <c r="U279" s="215"/>
      <c r="V279" s="215"/>
      <c r="W279" s="215"/>
      <c r="X279" s="215"/>
      <c r="Y279" s="215">
        <v>4</v>
      </c>
      <c r="Z279" s="215"/>
      <c r="AA279" s="215">
        <v>4</v>
      </c>
      <c r="AB279" s="215"/>
      <c r="AC279" s="215"/>
      <c r="AD279" s="215"/>
      <c r="AE279" s="215"/>
      <c r="AF279" s="215">
        <v>4</v>
      </c>
      <c r="AG279" s="215"/>
      <c r="AH279" s="215">
        <v>4</v>
      </c>
      <c r="AI279" s="215"/>
      <c r="AJ279" s="215"/>
      <c r="AK279" s="215"/>
      <c r="AL279" s="215"/>
      <c r="AM279" s="215">
        <v>4</v>
      </c>
      <c r="AN279" s="143"/>
    </row>
    <row r="280" spans="1:40">
      <c r="A280" s="133">
        <v>3</v>
      </c>
      <c r="B280" s="134" t="s">
        <v>280</v>
      </c>
      <c r="C280" s="133" t="s">
        <v>279</v>
      </c>
      <c r="D280" s="133">
        <f t="shared" ref="D280:D291" si="15">I280</f>
        <v>7.125</v>
      </c>
      <c r="E280" s="23">
        <v>214.87</v>
      </c>
      <c r="F280" s="129">
        <f>D280*E280</f>
        <v>1530.94875</v>
      </c>
      <c r="I280" s="213">
        <f>SUM(J280:AN280)/8</f>
        <v>7.125</v>
      </c>
      <c r="J280" s="215">
        <v>5</v>
      </c>
      <c r="K280" s="215"/>
      <c r="L280" s="215">
        <v>4</v>
      </c>
      <c r="M280" s="215"/>
      <c r="N280" s="215">
        <v>4</v>
      </c>
      <c r="O280" s="215"/>
      <c r="P280" s="215"/>
      <c r="Q280" s="215">
        <v>5</v>
      </c>
      <c r="R280" s="215"/>
      <c r="S280" s="215">
        <v>4</v>
      </c>
      <c r="T280" s="215"/>
      <c r="U280" s="215">
        <v>4</v>
      </c>
      <c r="V280" s="215"/>
      <c r="W280" s="215"/>
      <c r="X280" s="215">
        <v>5</v>
      </c>
      <c r="Y280" s="215"/>
      <c r="Z280" s="215">
        <v>4</v>
      </c>
      <c r="AA280" s="215"/>
      <c r="AB280" s="215">
        <v>4</v>
      </c>
      <c r="AC280" s="215"/>
      <c r="AD280" s="215"/>
      <c r="AE280" s="215">
        <v>5</v>
      </c>
      <c r="AF280" s="215"/>
      <c r="AG280" s="215">
        <v>4</v>
      </c>
      <c r="AH280" s="215"/>
      <c r="AI280" s="215">
        <v>4</v>
      </c>
      <c r="AJ280" s="215"/>
      <c r="AK280" s="215"/>
      <c r="AL280" s="215">
        <v>5</v>
      </c>
      <c r="AM280" s="215"/>
      <c r="AN280" s="143"/>
    </row>
    <row r="281" spans="1:40">
      <c r="A281" s="133">
        <v>4</v>
      </c>
      <c r="B281" s="134" t="s">
        <v>399</v>
      </c>
      <c r="C281" s="133" t="s">
        <v>279</v>
      </c>
      <c r="D281" s="133">
        <f t="shared" si="15"/>
        <v>0</v>
      </c>
      <c r="E281" s="182">
        <v>475.8</v>
      </c>
      <c r="F281" s="129">
        <f>D281*E281</f>
        <v>0</v>
      </c>
      <c r="I281" s="213">
        <f>SUM(J281:AN281)/8</f>
        <v>0</v>
      </c>
      <c r="J281" s="215"/>
      <c r="K281" s="215"/>
      <c r="L281" s="215"/>
      <c r="M281" s="215"/>
      <c r="N281" s="215"/>
      <c r="O281" s="215"/>
      <c r="P281" s="215"/>
      <c r="Q281" s="215"/>
      <c r="R281" s="215"/>
      <c r="S281" s="215"/>
      <c r="T281" s="215"/>
      <c r="U281" s="215"/>
      <c r="V281" s="215"/>
      <c r="W281" s="215"/>
      <c r="X281" s="215"/>
      <c r="Y281" s="215"/>
      <c r="Z281" s="215"/>
      <c r="AA281" s="215"/>
      <c r="AB281" s="215"/>
      <c r="AC281" s="215"/>
      <c r="AD281" s="215"/>
      <c r="AE281" s="215"/>
      <c r="AF281" s="215"/>
      <c r="AG281" s="215"/>
      <c r="AH281" s="215"/>
      <c r="AI281" s="215"/>
      <c r="AJ281" s="215"/>
      <c r="AK281" s="215"/>
      <c r="AL281" s="215"/>
      <c r="AM281" s="215"/>
      <c r="AN281" s="143"/>
    </row>
    <row r="282" spans="1:40">
      <c r="A282" s="133">
        <v>5</v>
      </c>
      <c r="B282" s="134" t="s">
        <v>281</v>
      </c>
      <c r="C282" s="133" t="s">
        <v>282</v>
      </c>
      <c r="D282" s="133">
        <f t="shared" si="15"/>
        <v>154</v>
      </c>
      <c r="E282" s="182">
        <v>30.07</v>
      </c>
      <c r="F282" s="129">
        <f>D282*E282</f>
        <v>4630.78</v>
      </c>
      <c r="I282" s="213">
        <f>SUM(J282:AN282)</f>
        <v>154</v>
      </c>
      <c r="J282" s="215">
        <v>7</v>
      </c>
      <c r="K282" s="215">
        <v>7</v>
      </c>
      <c r="L282" s="215">
        <v>7</v>
      </c>
      <c r="M282" s="215">
        <v>7</v>
      </c>
      <c r="N282" s="215">
        <v>7</v>
      </c>
      <c r="O282" s="215"/>
      <c r="P282" s="215"/>
      <c r="Q282" s="215">
        <v>7</v>
      </c>
      <c r="R282" s="215">
        <v>7</v>
      </c>
      <c r="S282" s="215">
        <v>7</v>
      </c>
      <c r="T282" s="215">
        <v>7</v>
      </c>
      <c r="U282" s="215">
        <v>7</v>
      </c>
      <c r="V282" s="215"/>
      <c r="W282" s="215"/>
      <c r="X282" s="215">
        <v>7</v>
      </c>
      <c r="Y282" s="215">
        <v>7</v>
      </c>
      <c r="Z282" s="215">
        <v>7</v>
      </c>
      <c r="AA282" s="215">
        <v>7</v>
      </c>
      <c r="AB282" s="215">
        <v>7</v>
      </c>
      <c r="AC282" s="215"/>
      <c r="AD282" s="215"/>
      <c r="AE282" s="215">
        <v>7</v>
      </c>
      <c r="AF282" s="215">
        <v>7</v>
      </c>
      <c r="AG282" s="215">
        <v>7</v>
      </c>
      <c r="AH282" s="215">
        <v>7</v>
      </c>
      <c r="AI282" s="215">
        <v>7</v>
      </c>
      <c r="AJ282" s="215"/>
      <c r="AK282" s="215"/>
      <c r="AL282" s="215">
        <v>7</v>
      </c>
      <c r="AM282" s="215">
        <v>7</v>
      </c>
      <c r="AN282" s="143"/>
    </row>
    <row r="283" spans="1:40">
      <c r="A283" s="133">
        <v>9</v>
      </c>
      <c r="B283" s="134" t="s">
        <v>283</v>
      </c>
      <c r="C283" s="133" t="s">
        <v>282</v>
      </c>
      <c r="D283" s="133">
        <f t="shared" si="15"/>
        <v>1</v>
      </c>
      <c r="E283" s="182">
        <v>30.07</v>
      </c>
      <c r="F283" s="129">
        <f t="shared" ref="F283:F290" si="16">D283*E283</f>
        <v>30.07</v>
      </c>
      <c r="I283" s="213">
        <f t="shared" ref="I283:I292" si="17">SUM(J283:AN283)</f>
        <v>1</v>
      </c>
      <c r="J283" s="215"/>
      <c r="K283" s="215"/>
      <c r="L283" s="215"/>
      <c r="M283" s="215"/>
      <c r="N283" s="215"/>
      <c r="O283" s="215"/>
      <c r="P283" s="215"/>
      <c r="Q283" s="215"/>
      <c r="R283" s="215"/>
      <c r="S283" s="215"/>
      <c r="T283" s="215"/>
      <c r="U283" s="215"/>
      <c r="V283" s="215"/>
      <c r="W283" s="215"/>
      <c r="X283" s="215"/>
      <c r="Y283" s="215"/>
      <c r="Z283" s="215"/>
      <c r="AA283" s="215"/>
      <c r="AB283" s="215"/>
      <c r="AC283" s="215"/>
      <c r="AD283" s="215"/>
      <c r="AE283" s="215"/>
      <c r="AF283" s="215"/>
      <c r="AG283" s="215"/>
      <c r="AH283" s="215"/>
      <c r="AI283" s="215"/>
      <c r="AJ283" s="215"/>
      <c r="AK283" s="215"/>
      <c r="AL283" s="215"/>
      <c r="AM283" s="215">
        <v>1</v>
      </c>
      <c r="AN283" s="143"/>
    </row>
    <row r="284" spans="1:40">
      <c r="A284" s="133">
        <v>10</v>
      </c>
      <c r="B284" s="21" t="s">
        <v>382</v>
      </c>
      <c r="C284" s="133" t="s">
        <v>413</v>
      </c>
      <c r="D284" s="133">
        <f t="shared" si="15"/>
        <v>0</v>
      </c>
      <c r="E284" s="182">
        <v>1589.86</v>
      </c>
      <c r="F284" s="129">
        <f t="shared" si="16"/>
        <v>0</v>
      </c>
      <c r="I284" s="213">
        <f t="shared" si="17"/>
        <v>0</v>
      </c>
      <c r="J284" s="215"/>
      <c r="K284" s="215"/>
      <c r="L284" s="215"/>
      <c r="M284" s="215"/>
      <c r="N284" s="215"/>
      <c r="O284" s="215"/>
      <c r="P284" s="215"/>
      <c r="Q284" s="215"/>
      <c r="R284" s="215"/>
      <c r="S284" s="215"/>
      <c r="T284" s="215"/>
      <c r="U284" s="215"/>
      <c r="V284" s="215"/>
      <c r="W284" s="215"/>
      <c r="X284" s="215"/>
      <c r="Y284" s="215"/>
      <c r="Z284" s="215"/>
      <c r="AA284" s="215"/>
      <c r="AB284" s="215"/>
      <c r="AC284" s="215"/>
      <c r="AD284" s="215"/>
      <c r="AE284" s="215"/>
      <c r="AF284" s="215"/>
      <c r="AG284" s="215"/>
      <c r="AH284" s="215"/>
      <c r="AI284" s="215"/>
      <c r="AJ284" s="215"/>
      <c r="AK284" s="215"/>
      <c r="AL284" s="215"/>
      <c r="AM284" s="215"/>
      <c r="AN284" s="143"/>
    </row>
    <row r="285" spans="1:40">
      <c r="A285" s="133">
        <v>11</v>
      </c>
      <c r="B285" s="21" t="s">
        <v>383</v>
      </c>
      <c r="C285" s="133" t="s">
        <v>413</v>
      </c>
      <c r="D285" s="133">
        <f t="shared" si="15"/>
        <v>0</v>
      </c>
      <c r="E285" s="182">
        <v>322.39</v>
      </c>
      <c r="F285" s="129">
        <f t="shared" si="16"/>
        <v>0</v>
      </c>
      <c r="I285" s="213">
        <f t="shared" si="17"/>
        <v>0</v>
      </c>
      <c r="J285" s="215"/>
      <c r="K285" s="215"/>
      <c r="L285" s="215"/>
      <c r="M285" s="215"/>
      <c r="N285" s="215"/>
      <c r="O285" s="215"/>
      <c r="P285" s="215"/>
      <c r="Q285" s="215"/>
      <c r="R285" s="215"/>
      <c r="S285" s="215"/>
      <c r="T285" s="215"/>
      <c r="U285" s="215"/>
      <c r="V285" s="215"/>
      <c r="W285" s="215"/>
      <c r="X285" s="215"/>
      <c r="Y285" s="215"/>
      <c r="Z285" s="215"/>
      <c r="AA285" s="215"/>
      <c r="AB285" s="215"/>
      <c r="AC285" s="215"/>
      <c r="AD285" s="215"/>
      <c r="AE285" s="215"/>
      <c r="AF285" s="215"/>
      <c r="AG285" s="215"/>
      <c r="AH285" s="215"/>
      <c r="AI285" s="215"/>
      <c r="AJ285" s="215"/>
      <c r="AK285" s="215"/>
      <c r="AL285" s="215"/>
      <c r="AM285" s="215"/>
      <c r="AN285" s="143"/>
    </row>
    <row r="286" spans="1:40">
      <c r="A286" s="133">
        <v>12</v>
      </c>
      <c r="B286" s="21" t="s">
        <v>384</v>
      </c>
      <c r="C286" s="133" t="s">
        <v>413</v>
      </c>
      <c r="D286" s="133">
        <f t="shared" si="15"/>
        <v>1</v>
      </c>
      <c r="E286" s="182">
        <v>4.8499999999999996</v>
      </c>
      <c r="F286" s="129">
        <f t="shared" si="16"/>
        <v>4.8499999999999996</v>
      </c>
      <c r="I286" s="213">
        <f t="shared" si="17"/>
        <v>1</v>
      </c>
      <c r="J286" s="215"/>
      <c r="K286" s="215"/>
      <c r="L286" s="215"/>
      <c r="M286" s="215"/>
      <c r="N286" s="215"/>
      <c r="O286" s="215"/>
      <c r="P286" s="215"/>
      <c r="Q286" s="215"/>
      <c r="R286" s="215"/>
      <c r="S286" s="215"/>
      <c r="T286" s="215"/>
      <c r="U286" s="215"/>
      <c r="V286" s="215"/>
      <c r="W286" s="215"/>
      <c r="X286" s="215"/>
      <c r="Y286" s="215"/>
      <c r="Z286" s="215"/>
      <c r="AA286" s="215"/>
      <c r="AB286" s="215"/>
      <c r="AC286" s="215"/>
      <c r="AD286" s="215"/>
      <c r="AE286" s="215"/>
      <c r="AF286" s="215"/>
      <c r="AG286" s="215"/>
      <c r="AH286" s="215"/>
      <c r="AI286" s="215"/>
      <c r="AJ286" s="215"/>
      <c r="AK286" s="215"/>
      <c r="AL286" s="215"/>
      <c r="AM286" s="215">
        <v>1</v>
      </c>
      <c r="AN286" s="143"/>
    </row>
    <row r="287" spans="1:40">
      <c r="A287" s="133">
        <v>13</v>
      </c>
      <c r="B287" s="21" t="s">
        <v>385</v>
      </c>
      <c r="C287" s="133" t="s">
        <v>413</v>
      </c>
      <c r="D287" s="133">
        <f t="shared" si="15"/>
        <v>1</v>
      </c>
      <c r="E287" s="182">
        <v>13.44</v>
      </c>
      <c r="F287" s="129">
        <f t="shared" si="16"/>
        <v>13.44</v>
      </c>
      <c r="I287" s="213">
        <f t="shared" si="17"/>
        <v>1</v>
      </c>
      <c r="J287" s="215"/>
      <c r="K287" s="215"/>
      <c r="L287" s="215"/>
      <c r="M287" s="215"/>
      <c r="N287" s="215"/>
      <c r="O287" s="215"/>
      <c r="P287" s="215"/>
      <c r="Q287" s="215"/>
      <c r="R287" s="215"/>
      <c r="S287" s="215"/>
      <c r="T287" s="215"/>
      <c r="U287" s="215"/>
      <c r="V287" s="215"/>
      <c r="W287" s="215"/>
      <c r="X287" s="215"/>
      <c r="Y287" s="215"/>
      <c r="Z287" s="215"/>
      <c r="AA287" s="215"/>
      <c r="AB287" s="215"/>
      <c r="AC287" s="215"/>
      <c r="AD287" s="215"/>
      <c r="AE287" s="215"/>
      <c r="AF287" s="215"/>
      <c r="AG287" s="215"/>
      <c r="AH287" s="215"/>
      <c r="AI287" s="215"/>
      <c r="AJ287" s="215"/>
      <c r="AK287" s="215"/>
      <c r="AL287" s="215"/>
      <c r="AM287" s="215">
        <v>1</v>
      </c>
      <c r="AN287" s="143"/>
    </row>
    <row r="288" spans="1:40">
      <c r="A288" s="133">
        <v>14</v>
      </c>
      <c r="B288" s="21" t="s">
        <v>386</v>
      </c>
      <c r="C288" s="133" t="s">
        <v>413</v>
      </c>
      <c r="D288" s="133">
        <f t="shared" si="15"/>
        <v>0</v>
      </c>
      <c r="E288" s="182">
        <v>43.44</v>
      </c>
      <c r="F288" s="129">
        <f t="shared" si="16"/>
        <v>0</v>
      </c>
      <c r="I288" s="213">
        <f t="shared" si="17"/>
        <v>0</v>
      </c>
      <c r="J288" s="215"/>
      <c r="K288" s="215"/>
      <c r="L288" s="215"/>
      <c r="M288" s="215"/>
      <c r="N288" s="215"/>
      <c r="O288" s="215"/>
      <c r="P288" s="215"/>
      <c r="Q288" s="215"/>
      <c r="R288" s="215"/>
      <c r="S288" s="215"/>
      <c r="T288" s="215"/>
      <c r="U288" s="215"/>
      <c r="V288" s="215"/>
      <c r="W288" s="215"/>
      <c r="X288" s="215"/>
      <c r="Y288" s="215"/>
      <c r="Z288" s="215"/>
      <c r="AA288" s="215"/>
      <c r="AB288" s="215"/>
      <c r="AC288" s="215"/>
      <c r="AD288" s="215"/>
      <c r="AE288" s="215"/>
      <c r="AF288" s="215"/>
      <c r="AG288" s="215"/>
      <c r="AH288" s="215"/>
      <c r="AI288" s="215"/>
      <c r="AJ288" s="215"/>
      <c r="AK288" s="215"/>
      <c r="AL288" s="215"/>
      <c r="AM288" s="215"/>
      <c r="AN288" s="143"/>
    </row>
    <row r="289" spans="1:40">
      <c r="A289" s="133">
        <v>15</v>
      </c>
      <c r="B289" s="21" t="s">
        <v>387</v>
      </c>
      <c r="C289" s="133" t="s">
        <v>413</v>
      </c>
      <c r="D289" s="133">
        <f t="shared" si="15"/>
        <v>0</v>
      </c>
      <c r="E289" s="182">
        <v>40.92</v>
      </c>
      <c r="F289" s="129">
        <f t="shared" si="16"/>
        <v>0</v>
      </c>
      <c r="I289" s="213">
        <f t="shared" si="17"/>
        <v>0</v>
      </c>
      <c r="J289" s="215"/>
      <c r="K289" s="215"/>
      <c r="L289" s="215"/>
      <c r="M289" s="215"/>
      <c r="N289" s="215"/>
      <c r="O289" s="215"/>
      <c r="P289" s="215"/>
      <c r="Q289" s="215"/>
      <c r="R289" s="215"/>
      <c r="S289" s="215"/>
      <c r="T289" s="215"/>
      <c r="U289" s="215"/>
      <c r="V289" s="215"/>
      <c r="W289" s="215"/>
      <c r="X289" s="215"/>
      <c r="Y289" s="215"/>
      <c r="Z289" s="215"/>
      <c r="AA289" s="215"/>
      <c r="AB289" s="215"/>
      <c r="AC289" s="215"/>
      <c r="AD289" s="215"/>
      <c r="AE289" s="215"/>
      <c r="AF289" s="215"/>
      <c r="AG289" s="215"/>
      <c r="AH289" s="215"/>
      <c r="AI289" s="215"/>
      <c r="AJ289" s="215"/>
      <c r="AK289" s="215"/>
      <c r="AL289" s="215"/>
      <c r="AM289" s="215"/>
      <c r="AN289" s="143"/>
    </row>
    <row r="290" spans="1:40">
      <c r="A290" s="133">
        <v>16</v>
      </c>
      <c r="B290" s="21" t="s">
        <v>388</v>
      </c>
      <c r="C290" s="133" t="s">
        <v>413</v>
      </c>
      <c r="D290" s="133">
        <f t="shared" si="15"/>
        <v>1</v>
      </c>
      <c r="E290" s="182">
        <v>485.66</v>
      </c>
      <c r="F290" s="129">
        <f t="shared" si="16"/>
        <v>485.66</v>
      </c>
      <c r="I290" s="213">
        <f t="shared" si="17"/>
        <v>1</v>
      </c>
      <c r="J290" s="215"/>
      <c r="K290" s="215"/>
      <c r="L290" s="215"/>
      <c r="M290" s="215"/>
      <c r="N290" s="215"/>
      <c r="O290" s="215"/>
      <c r="P290" s="215"/>
      <c r="Q290" s="215"/>
      <c r="R290" s="215"/>
      <c r="S290" s="215"/>
      <c r="T290" s="215"/>
      <c r="U290" s="215"/>
      <c r="V290" s="215"/>
      <c r="W290" s="215"/>
      <c r="X290" s="215"/>
      <c r="Y290" s="215"/>
      <c r="Z290" s="215"/>
      <c r="AA290" s="215"/>
      <c r="AB290" s="215"/>
      <c r="AC290" s="215"/>
      <c r="AD290" s="215"/>
      <c r="AE290" s="215"/>
      <c r="AF290" s="215"/>
      <c r="AG290" s="215"/>
      <c r="AH290" s="215"/>
      <c r="AI290" s="215"/>
      <c r="AJ290" s="215"/>
      <c r="AK290" s="215"/>
      <c r="AL290" s="215"/>
      <c r="AM290" s="215">
        <v>1</v>
      </c>
      <c r="AN290" s="143"/>
    </row>
    <row r="291" spans="1:40">
      <c r="A291" s="133">
        <v>17</v>
      </c>
      <c r="B291" s="134" t="s">
        <v>284</v>
      </c>
      <c r="C291" s="133" t="s">
        <v>282</v>
      </c>
      <c r="D291" s="133">
        <f t="shared" si="15"/>
        <v>0</v>
      </c>
      <c r="E291" s="182">
        <v>30.07</v>
      </c>
      <c r="F291" s="129">
        <f>D291*E291</f>
        <v>0</v>
      </c>
      <c r="I291" s="213">
        <f t="shared" si="17"/>
        <v>0</v>
      </c>
      <c r="J291" s="215"/>
      <c r="K291" s="215"/>
      <c r="L291" s="215"/>
      <c r="M291" s="215"/>
      <c r="N291" s="215"/>
      <c r="O291" s="215"/>
      <c r="P291" s="215"/>
      <c r="Q291" s="215"/>
      <c r="R291" s="215"/>
      <c r="S291" s="215"/>
      <c r="T291" s="215"/>
      <c r="U291" s="215"/>
      <c r="V291" s="215"/>
      <c r="W291" s="215"/>
      <c r="X291" s="215"/>
      <c r="Y291" s="215"/>
      <c r="Z291" s="215"/>
      <c r="AA291" s="215"/>
      <c r="AB291" s="215"/>
      <c r="AC291" s="215"/>
      <c r="AD291" s="215"/>
      <c r="AE291" s="215"/>
      <c r="AF291" s="215"/>
      <c r="AG291" s="215"/>
      <c r="AH291" s="215"/>
      <c r="AI291" s="215"/>
      <c r="AJ291" s="215"/>
      <c r="AK291" s="215"/>
      <c r="AL291" s="215"/>
      <c r="AM291" s="215"/>
      <c r="AN291" s="143"/>
    </row>
    <row r="292" spans="1:40" ht="15.75">
      <c r="A292" s="125"/>
      <c r="B292" s="125"/>
      <c r="C292" s="125"/>
      <c r="D292" s="125"/>
      <c r="E292" s="135" t="s">
        <v>285</v>
      </c>
      <c r="F292" s="136">
        <f>SUM(F278:F291)</f>
        <v>13700.547500000001</v>
      </c>
      <c r="H292" s="19" t="s">
        <v>494</v>
      </c>
      <c r="I292" s="213">
        <f t="shared" si="17"/>
        <v>1</v>
      </c>
      <c r="J292" s="215"/>
      <c r="K292" s="215"/>
      <c r="L292" s="215"/>
      <c r="M292" s="215"/>
      <c r="N292" s="215"/>
      <c r="O292" s="215"/>
      <c r="P292" s="215"/>
      <c r="Q292" s="215"/>
      <c r="R292" s="215"/>
      <c r="S292" s="215"/>
      <c r="T292" s="215"/>
      <c r="U292" s="215"/>
      <c r="V292" s="215"/>
      <c r="W292" s="215"/>
      <c r="X292" s="215"/>
      <c r="Y292" s="215"/>
      <c r="Z292" s="215"/>
      <c r="AA292" s="215"/>
      <c r="AB292" s="215">
        <v>1</v>
      </c>
      <c r="AC292" s="215"/>
      <c r="AD292" s="215"/>
      <c r="AE292" s="215"/>
      <c r="AF292" s="215"/>
      <c r="AG292" s="215"/>
      <c r="AH292" s="215"/>
      <c r="AI292" s="215"/>
      <c r="AJ292" s="215"/>
      <c r="AK292" s="215"/>
      <c r="AL292" s="215"/>
      <c r="AM292" s="215"/>
      <c r="AN292" s="143"/>
    </row>
    <row r="293" spans="1:40" ht="15.75">
      <c r="A293" s="125"/>
      <c r="B293" s="125"/>
      <c r="C293" s="125"/>
      <c r="D293" s="125"/>
      <c r="E293" s="135" t="s">
        <v>286</v>
      </c>
      <c r="F293" s="136">
        <f>F292*20%</f>
        <v>2740.1095000000005</v>
      </c>
      <c r="AN293" s="143"/>
    </row>
    <row r="294" spans="1:40" ht="18.75">
      <c r="A294" s="125"/>
      <c r="B294" s="125"/>
      <c r="C294" s="125"/>
      <c r="D294" s="125"/>
      <c r="E294" s="137" t="s">
        <v>287</v>
      </c>
      <c r="F294" s="136">
        <f>SUM(F292:F293)</f>
        <v>16440.656999999999</v>
      </c>
      <c r="G294" s="19" t="s">
        <v>412</v>
      </c>
      <c r="AN294" s="143"/>
    </row>
    <row r="295" spans="1:40">
      <c r="A295" s="125"/>
      <c r="B295" s="138" t="s">
        <v>288</v>
      </c>
      <c r="C295" s="125"/>
      <c r="D295" s="125"/>
      <c r="E295" s="125"/>
      <c r="F295" s="139"/>
      <c r="G295" s="130">
        <v>1</v>
      </c>
      <c r="H295" s="130">
        <v>3</v>
      </c>
      <c r="AN295" s="143"/>
    </row>
    <row r="296" spans="1:40">
      <c r="A296" s="133">
        <v>1</v>
      </c>
      <c r="B296" s="134" t="s">
        <v>289</v>
      </c>
      <c r="C296" s="133" t="s">
        <v>290</v>
      </c>
      <c r="D296" s="157">
        <f>SUM(G296:H296)*I296</f>
        <v>844</v>
      </c>
      <c r="E296" s="23">
        <v>0.1</v>
      </c>
      <c r="F296" s="136">
        <f>SUM(D296*E296)</f>
        <v>84.4</v>
      </c>
      <c r="G296" s="212">
        <f>SUM('Разполож съдове'!$E$122:$F$122)</f>
        <v>97</v>
      </c>
      <c r="H296" s="212">
        <f>SUM('Разполож съдове'!$E$83:$F$83)*H295</f>
        <v>114</v>
      </c>
      <c r="I296" s="213">
        <f>SUM(J296:AN296)</f>
        <v>4</v>
      </c>
      <c r="J296" s="215"/>
      <c r="K296" s="215"/>
      <c r="L296" s="215"/>
      <c r="M296" s="215"/>
      <c r="N296" s="215">
        <v>1</v>
      </c>
      <c r="O296" s="215"/>
      <c r="P296" s="215"/>
      <c r="Q296" s="215">
        <v>1</v>
      </c>
      <c r="R296" s="215"/>
      <c r="S296" s="215"/>
      <c r="T296" s="215"/>
      <c r="U296" s="215"/>
      <c r="V296" s="215"/>
      <c r="W296" s="215"/>
      <c r="X296" s="215"/>
      <c r="Y296" s="215"/>
      <c r="Z296" s="215"/>
      <c r="AA296" s="215">
        <v>1</v>
      </c>
      <c r="AB296" s="215"/>
      <c r="AC296" s="215"/>
      <c r="AD296" s="215"/>
      <c r="AE296" s="215"/>
      <c r="AF296" s="215"/>
      <c r="AG296" s="215">
        <v>1</v>
      </c>
      <c r="AH296" s="215"/>
      <c r="AI296" s="215"/>
      <c r="AJ296" s="215"/>
      <c r="AK296" s="215"/>
      <c r="AL296" s="215"/>
      <c r="AM296" s="215"/>
      <c r="AN296" s="143"/>
    </row>
    <row r="297" spans="1:40">
      <c r="A297" s="133">
        <v>2</v>
      </c>
      <c r="B297" s="134" t="s">
        <v>291</v>
      </c>
      <c r="C297" s="133" t="s">
        <v>290</v>
      </c>
      <c r="D297" s="157">
        <f>SUM(G297:H297)*I296</f>
        <v>9104</v>
      </c>
      <c r="E297" s="23">
        <v>0.05</v>
      </c>
      <c r="F297" s="136">
        <f>SUM(D297*E297)</f>
        <v>455.20000000000005</v>
      </c>
      <c r="G297" s="212">
        <f>SUM('Разполож съдове'!$G$122:$J$122)</f>
        <v>1738</v>
      </c>
      <c r="H297" s="212">
        <f>SUM('Разполож съдове'!$G$83:$J$83)*2</f>
        <v>538</v>
      </c>
      <c r="AN297" s="143"/>
    </row>
    <row r="298" spans="1:40">
      <c r="A298" s="133">
        <v>3</v>
      </c>
      <c r="B298" s="134" t="s">
        <v>416</v>
      </c>
      <c r="C298" s="133" t="s">
        <v>279</v>
      </c>
      <c r="D298" s="157">
        <f>I292</f>
        <v>1</v>
      </c>
      <c r="E298" s="23">
        <v>430.56</v>
      </c>
      <c r="F298" s="136">
        <f>SUM(D298*E298)</f>
        <v>430.56</v>
      </c>
      <c r="AN298" s="143"/>
    </row>
    <row r="299" spans="1:40" ht="15.75">
      <c r="A299" s="125"/>
      <c r="E299" s="135" t="s">
        <v>293</v>
      </c>
      <c r="F299" s="136">
        <f>SUM(F296:F298)</f>
        <v>970.16000000000008</v>
      </c>
    </row>
    <row r="300" spans="1:40">
      <c r="A300" s="125"/>
      <c r="F300" s="125"/>
    </row>
    <row r="301" spans="1:40">
      <c r="A301" s="125"/>
    </row>
    <row r="302" spans="1:40" ht="18.75">
      <c r="A302" s="125"/>
      <c r="E302" s="137" t="s">
        <v>294</v>
      </c>
      <c r="F302" s="167">
        <f>SUM(F294,F299)</f>
        <v>17410.816999999999</v>
      </c>
    </row>
    <row r="303" spans="1:40">
      <c r="A303" s="125"/>
    </row>
    <row r="304" spans="1:40" ht="15.75">
      <c r="A304" s="125"/>
      <c r="B304" s="126" t="s">
        <v>295</v>
      </c>
      <c r="C304" s="125"/>
      <c r="D304" s="125"/>
      <c r="E304" s="125"/>
      <c r="F304" s="125"/>
    </row>
    <row r="305" spans="1:11">
      <c r="A305" s="125"/>
      <c r="B305" s="125"/>
      <c r="C305" s="125"/>
      <c r="D305" s="125"/>
      <c r="E305" s="125"/>
      <c r="F305" s="125"/>
    </row>
    <row r="306" spans="1:11">
      <c r="A306" s="125"/>
      <c r="B306" s="125"/>
      <c r="C306" s="125"/>
      <c r="D306" s="125"/>
      <c r="E306" s="125"/>
      <c r="F306" s="125"/>
    </row>
    <row r="307" spans="1:11">
      <c r="A307" s="125"/>
      <c r="B307" s="125"/>
      <c r="C307" s="125"/>
      <c r="D307" s="125"/>
      <c r="E307" s="125"/>
      <c r="F307" s="125"/>
    </row>
    <row r="308" spans="1:11" ht="15.75">
      <c r="A308" s="125"/>
      <c r="B308" s="141" t="s">
        <v>297</v>
      </c>
      <c r="C308" s="141" t="s">
        <v>298</v>
      </c>
      <c r="D308" s="142"/>
      <c r="E308" s="125"/>
      <c r="F308" s="125"/>
      <c r="I308" s="144"/>
    </row>
    <row r="309" spans="1:11">
      <c r="B309" s="125" t="s">
        <v>63</v>
      </c>
      <c r="C309" s="125" t="s">
        <v>299</v>
      </c>
      <c r="D309" s="142"/>
      <c r="E309" s="125"/>
      <c r="F309" s="125"/>
      <c r="I309" s="144"/>
    </row>
    <row r="310" spans="1:11">
      <c r="B310" s="125" t="s">
        <v>300</v>
      </c>
      <c r="C310" s="125" t="s">
        <v>301</v>
      </c>
      <c r="D310" s="142"/>
      <c r="E310" s="125"/>
      <c r="F310" s="125"/>
      <c r="I310" s="144"/>
    </row>
    <row r="313" spans="1:11" ht="15">
      <c r="A313" s="245" t="s">
        <v>267</v>
      </c>
      <c r="B313" s="245"/>
      <c r="C313" s="245"/>
      <c r="D313" s="245"/>
      <c r="E313" s="245"/>
      <c r="F313" s="245"/>
    </row>
    <row r="314" spans="1:11" ht="15">
      <c r="A314" s="245" t="s">
        <v>406</v>
      </c>
      <c r="B314" s="245"/>
      <c r="C314" s="245"/>
      <c r="D314" s="245"/>
      <c r="E314" s="245"/>
      <c r="F314" s="245"/>
    </row>
    <row r="315" spans="1:11">
      <c r="A315" s="125"/>
      <c r="B315" s="125"/>
      <c r="C315" s="125"/>
      <c r="D315" s="125"/>
      <c r="E315" s="125"/>
      <c r="F315" s="125"/>
    </row>
    <row r="316" spans="1:11" ht="15.75">
      <c r="A316" s="126" t="s">
        <v>268</v>
      </c>
      <c r="B316" s="125"/>
      <c r="C316" s="125"/>
      <c r="D316" s="125"/>
      <c r="E316" s="125"/>
      <c r="F316" s="125"/>
    </row>
    <row r="317" spans="1:11" ht="15.75">
      <c r="A317" s="126" t="s">
        <v>269</v>
      </c>
      <c r="B317" s="125"/>
      <c r="C317" s="125"/>
      <c r="D317" s="125"/>
      <c r="E317" s="125"/>
      <c r="F317" s="125"/>
      <c r="G317" s="83"/>
      <c r="H317" s="83"/>
    </row>
    <row r="318" spans="1:11">
      <c r="A318" s="125"/>
      <c r="B318" s="125"/>
      <c r="C318" s="125"/>
      <c r="D318" s="125"/>
      <c r="E318" s="125"/>
      <c r="F318" s="125"/>
      <c r="G318" s="153"/>
      <c r="H318" s="153"/>
    </row>
    <row r="319" spans="1:11" ht="26.25" customHeight="1">
      <c r="A319" s="246" t="s">
        <v>440</v>
      </c>
      <c r="B319" s="246"/>
      <c r="C319" s="246"/>
      <c r="D319" s="246"/>
      <c r="E319" s="246"/>
      <c r="F319" s="246"/>
      <c r="G319" s="83"/>
      <c r="H319" s="83"/>
    </row>
    <row r="320" spans="1:11" ht="15.75">
      <c r="A320" s="243" t="s">
        <v>271</v>
      </c>
      <c r="B320" s="243"/>
      <c r="C320" s="243"/>
      <c r="D320" s="243"/>
      <c r="E320" s="243"/>
      <c r="F320" s="243"/>
      <c r="G320" s="83"/>
      <c r="H320" s="83"/>
      <c r="I320" s="205"/>
      <c r="J320" s="205"/>
      <c r="K320" s="205"/>
    </row>
    <row r="321" spans="1:43" ht="15.75">
      <c r="A321" s="243" t="s">
        <v>476</v>
      </c>
      <c r="B321" s="243"/>
      <c r="C321" s="243"/>
      <c r="D321" s="243"/>
      <c r="E321" s="243"/>
      <c r="F321" s="243"/>
      <c r="G321" s="83"/>
      <c r="H321" s="83"/>
      <c r="I321" s="83"/>
      <c r="J321" s="83"/>
      <c r="K321" s="83"/>
    </row>
    <row r="322" spans="1:43">
      <c r="A322" s="125"/>
      <c r="B322" s="125"/>
      <c r="C322" s="125"/>
      <c r="D322" s="125"/>
      <c r="E322" s="125"/>
      <c r="F322" s="125"/>
      <c r="G322" s="83"/>
      <c r="H322" s="83"/>
      <c r="I322" s="83"/>
      <c r="J322" s="83"/>
      <c r="K322" s="83"/>
      <c r="U322" s="19">
        <v>7</v>
      </c>
    </row>
    <row r="323" spans="1:43" ht="15.75">
      <c r="A323" s="243" t="s">
        <v>477</v>
      </c>
      <c r="B323" s="243"/>
      <c r="C323" s="243"/>
      <c r="D323" s="243"/>
      <c r="E323" s="243"/>
      <c r="F323" s="243"/>
      <c r="G323" s="83"/>
      <c r="H323" s="83"/>
    </row>
    <row r="324" spans="1:43" ht="15.75">
      <c r="A324" s="243" t="s">
        <v>400</v>
      </c>
      <c r="B324" s="243"/>
      <c r="C324" s="243"/>
      <c r="D324" s="243"/>
      <c r="E324" s="243"/>
      <c r="F324" s="243"/>
      <c r="G324" s="83"/>
      <c r="H324" s="83"/>
    </row>
    <row r="325" spans="1:43" ht="15.75">
      <c r="A325" s="243" t="s">
        <v>401</v>
      </c>
      <c r="B325" s="243"/>
      <c r="C325" s="243"/>
      <c r="D325" s="243"/>
      <c r="E325" s="243"/>
      <c r="F325" s="243"/>
      <c r="G325" s="83"/>
      <c r="H325" s="83"/>
    </row>
    <row r="326" spans="1:43" ht="15.75">
      <c r="A326" s="243" t="s">
        <v>478</v>
      </c>
      <c r="B326" s="243"/>
      <c r="C326" s="243"/>
      <c r="D326" s="243"/>
      <c r="E326" s="243"/>
      <c r="F326" s="243"/>
      <c r="G326" s="83"/>
      <c r="H326" s="83"/>
    </row>
    <row r="327" spans="1:43" ht="15.75">
      <c r="A327" s="243" t="s">
        <v>272</v>
      </c>
      <c r="B327" s="243"/>
      <c r="C327" s="243"/>
      <c r="D327" s="243"/>
      <c r="E327" s="243"/>
      <c r="F327" s="243"/>
      <c r="G327" s="83"/>
      <c r="H327" s="83"/>
    </row>
    <row r="328" spans="1:43">
      <c r="A328" s="125"/>
      <c r="B328" s="125"/>
      <c r="C328" s="125"/>
      <c r="D328" s="125"/>
      <c r="E328" s="125"/>
      <c r="F328" s="125"/>
      <c r="I328" s="21"/>
      <c r="J328" s="209">
        <v>1</v>
      </c>
      <c r="K328" s="209">
        <v>2</v>
      </c>
      <c r="L328" s="209">
        <v>3</v>
      </c>
      <c r="M328" s="210">
        <v>4</v>
      </c>
      <c r="N328" s="210">
        <v>5</v>
      </c>
      <c r="O328" s="210">
        <v>6</v>
      </c>
      <c r="P328" s="210">
        <v>7</v>
      </c>
      <c r="Q328" s="210">
        <v>8</v>
      </c>
      <c r="R328" s="210">
        <v>9</v>
      </c>
      <c r="S328" s="210">
        <v>10</v>
      </c>
      <c r="T328" s="210">
        <v>11</v>
      </c>
      <c r="U328" s="210">
        <v>12</v>
      </c>
      <c r="V328" s="210">
        <v>13</v>
      </c>
      <c r="W328" s="210">
        <v>14</v>
      </c>
      <c r="X328" s="210">
        <v>15</v>
      </c>
      <c r="Y328" s="210">
        <v>16</v>
      </c>
      <c r="Z328" s="210">
        <v>17</v>
      </c>
      <c r="AA328" s="210">
        <v>18</v>
      </c>
      <c r="AB328" s="210">
        <v>19</v>
      </c>
      <c r="AC328" s="210">
        <v>20</v>
      </c>
      <c r="AD328" s="210">
        <v>21</v>
      </c>
      <c r="AE328" s="210">
        <v>22</v>
      </c>
      <c r="AF328" s="210">
        <v>23</v>
      </c>
      <c r="AG328" s="210">
        <v>24</v>
      </c>
      <c r="AH328" s="210">
        <v>25</v>
      </c>
      <c r="AI328" s="210">
        <v>26</v>
      </c>
      <c r="AJ328" s="210">
        <v>27</v>
      </c>
      <c r="AK328" s="210">
        <v>28</v>
      </c>
      <c r="AL328" s="210">
        <v>29</v>
      </c>
      <c r="AM328" s="210">
        <v>30</v>
      </c>
      <c r="AN328" s="210">
        <v>31</v>
      </c>
    </row>
    <row r="329" spans="1:43" ht="28.5" customHeight="1">
      <c r="A329" s="131" t="s">
        <v>108</v>
      </c>
      <c r="B329" s="131" t="s">
        <v>273</v>
      </c>
      <c r="C329" s="131" t="s">
        <v>274</v>
      </c>
      <c r="D329" s="128" t="s">
        <v>275</v>
      </c>
      <c r="E329" s="128" t="s">
        <v>270</v>
      </c>
      <c r="F329" s="128" t="s">
        <v>276</v>
      </c>
      <c r="I329" s="211"/>
      <c r="J329" s="215"/>
      <c r="K329" s="217"/>
      <c r="L329" s="217"/>
      <c r="M329" s="216" t="s">
        <v>277</v>
      </c>
      <c r="N329" s="216" t="s">
        <v>277</v>
      </c>
      <c r="O329" s="217"/>
      <c r="P329" s="216"/>
      <c r="Q329" s="216"/>
      <c r="R329" s="216"/>
      <c r="S329" s="216"/>
      <c r="T329" s="216" t="s">
        <v>277</v>
      </c>
      <c r="U329" s="216" t="s">
        <v>277</v>
      </c>
      <c r="V329" s="217"/>
      <c r="W329" s="216"/>
      <c r="X329" s="216"/>
      <c r="Y329" s="216"/>
      <c r="Z329" s="216"/>
      <c r="AA329" s="216" t="s">
        <v>277</v>
      </c>
      <c r="AB329" s="216" t="s">
        <v>277</v>
      </c>
      <c r="AC329" s="217"/>
      <c r="AD329" s="216"/>
      <c r="AE329" s="216"/>
      <c r="AF329" s="216"/>
      <c r="AG329" s="216"/>
      <c r="AH329" s="216" t="s">
        <v>277</v>
      </c>
      <c r="AI329" s="216" t="s">
        <v>277</v>
      </c>
      <c r="AJ329" s="215"/>
      <c r="AK329" s="215"/>
      <c r="AL329" s="215"/>
      <c r="AM329" s="215"/>
      <c r="AN329" s="215"/>
      <c r="AO329" s="132"/>
      <c r="AP329" s="132"/>
      <c r="AQ329" s="132"/>
    </row>
    <row r="330" spans="1:43">
      <c r="A330" s="133">
        <v>1</v>
      </c>
      <c r="B330" s="134" t="s">
        <v>278</v>
      </c>
      <c r="C330" s="133" t="s">
        <v>279</v>
      </c>
      <c r="D330" s="133">
        <f t="shared" ref="D330:D335" si="18">I330</f>
        <v>12.625</v>
      </c>
      <c r="E330" s="23">
        <v>419.23</v>
      </c>
      <c r="F330" s="129">
        <f>D330*E330</f>
        <v>5292.7787500000004</v>
      </c>
      <c r="I330" s="213">
        <f>SUM(J330:AN330)/8</f>
        <v>12.625</v>
      </c>
      <c r="J330" s="215">
        <v>4</v>
      </c>
      <c r="K330" s="215">
        <v>4</v>
      </c>
      <c r="L330" s="215">
        <v>5</v>
      </c>
      <c r="M330" s="215"/>
      <c r="N330" s="215"/>
      <c r="O330" s="215">
        <v>5</v>
      </c>
      <c r="P330" s="215">
        <v>4</v>
      </c>
      <c r="Q330" s="215">
        <v>4</v>
      </c>
      <c r="R330" s="215">
        <v>4</v>
      </c>
      <c r="S330" s="215">
        <v>5</v>
      </c>
      <c r="T330" s="215"/>
      <c r="U330" s="215"/>
      <c r="V330" s="215">
        <v>5</v>
      </c>
      <c r="W330" s="215">
        <v>4</v>
      </c>
      <c r="X330" s="215">
        <v>4</v>
      </c>
      <c r="Y330" s="215">
        <v>4</v>
      </c>
      <c r="Z330" s="215">
        <v>5</v>
      </c>
      <c r="AA330" s="215"/>
      <c r="AB330" s="215"/>
      <c r="AC330" s="215">
        <v>5</v>
      </c>
      <c r="AD330" s="215">
        <v>4</v>
      </c>
      <c r="AE330" s="215">
        <v>4</v>
      </c>
      <c r="AF330" s="215">
        <v>4</v>
      </c>
      <c r="AG330" s="215">
        <v>5</v>
      </c>
      <c r="AH330" s="215"/>
      <c r="AI330" s="215"/>
      <c r="AJ330" s="215">
        <v>5</v>
      </c>
      <c r="AK330" s="215">
        <v>4</v>
      </c>
      <c r="AL330" s="215">
        <v>4</v>
      </c>
      <c r="AM330" s="215">
        <v>4</v>
      </c>
      <c r="AN330" s="215">
        <v>5</v>
      </c>
    </row>
    <row r="331" spans="1:43">
      <c r="A331" s="133">
        <v>2</v>
      </c>
      <c r="B331" s="134" t="s">
        <v>278</v>
      </c>
      <c r="C331" s="133" t="s">
        <v>279</v>
      </c>
      <c r="D331" s="133">
        <f>I331</f>
        <v>4.5</v>
      </c>
      <c r="E331" s="23">
        <v>427.03</v>
      </c>
      <c r="F331" s="129">
        <f>D331*E331</f>
        <v>1921.6349999999998</v>
      </c>
      <c r="I331" s="213">
        <f>SUM(J331:AN331)/8</f>
        <v>4.5</v>
      </c>
      <c r="J331" s="215"/>
      <c r="K331" s="215">
        <v>4</v>
      </c>
      <c r="L331" s="215"/>
      <c r="M331" s="215"/>
      <c r="N331" s="215"/>
      <c r="O331" s="215"/>
      <c r="P331" s="215">
        <v>4</v>
      </c>
      <c r="Q331" s="215"/>
      <c r="R331" s="215">
        <v>4</v>
      </c>
      <c r="S331" s="215"/>
      <c r="T331" s="215"/>
      <c r="U331" s="215"/>
      <c r="V331" s="215"/>
      <c r="W331" s="215">
        <v>4</v>
      </c>
      <c r="X331" s="215"/>
      <c r="Y331" s="215">
        <v>4</v>
      </c>
      <c r="Z331" s="215"/>
      <c r="AA331" s="215"/>
      <c r="AB331" s="215"/>
      <c r="AC331" s="215"/>
      <c r="AD331" s="215">
        <v>4</v>
      </c>
      <c r="AE331" s="215"/>
      <c r="AF331" s="215">
        <v>4</v>
      </c>
      <c r="AG331" s="215"/>
      <c r="AH331" s="215"/>
      <c r="AI331" s="215"/>
      <c r="AJ331" s="215"/>
      <c r="AK331" s="215">
        <v>4</v>
      </c>
      <c r="AL331" s="215"/>
      <c r="AM331" s="215">
        <v>4</v>
      </c>
      <c r="AN331" s="215"/>
    </row>
    <row r="332" spans="1:43">
      <c r="A332" s="133">
        <v>3</v>
      </c>
      <c r="B332" s="134" t="s">
        <v>280</v>
      </c>
      <c r="C332" s="133" t="s">
        <v>279</v>
      </c>
      <c r="D332" s="133">
        <f t="shared" si="18"/>
        <v>7.5</v>
      </c>
      <c r="E332" s="23">
        <v>214.87</v>
      </c>
      <c r="F332" s="129">
        <f>D332*E332</f>
        <v>1611.5250000000001</v>
      </c>
      <c r="I332" s="213">
        <f>SUM(J332:AN332)/8</f>
        <v>7.5</v>
      </c>
      <c r="J332" s="215">
        <v>4</v>
      </c>
      <c r="K332" s="215"/>
      <c r="L332" s="215">
        <v>4</v>
      </c>
      <c r="M332" s="215"/>
      <c r="N332" s="215"/>
      <c r="O332" s="215">
        <v>5</v>
      </c>
      <c r="P332" s="215"/>
      <c r="Q332" s="215">
        <v>4</v>
      </c>
      <c r="R332" s="215"/>
      <c r="S332" s="215">
        <v>4</v>
      </c>
      <c r="T332" s="215"/>
      <c r="U332" s="215"/>
      <c r="V332" s="215">
        <v>5</v>
      </c>
      <c r="W332" s="215"/>
      <c r="X332" s="215">
        <v>4</v>
      </c>
      <c r="Y332" s="215"/>
      <c r="Z332" s="215">
        <v>4</v>
      </c>
      <c r="AA332" s="215"/>
      <c r="AB332" s="215"/>
      <c r="AC332" s="215">
        <v>5</v>
      </c>
      <c r="AD332" s="215"/>
      <c r="AE332" s="215">
        <v>4</v>
      </c>
      <c r="AF332" s="215"/>
      <c r="AG332" s="215">
        <v>4</v>
      </c>
      <c r="AH332" s="215"/>
      <c r="AI332" s="215"/>
      <c r="AJ332" s="215">
        <v>5</v>
      </c>
      <c r="AK332" s="215"/>
      <c r="AL332" s="215">
        <v>4</v>
      </c>
      <c r="AM332" s="215"/>
      <c r="AN332" s="215">
        <v>4</v>
      </c>
    </row>
    <row r="333" spans="1:43">
      <c r="A333" s="133">
        <v>4</v>
      </c>
      <c r="B333" s="134" t="s">
        <v>399</v>
      </c>
      <c r="C333" s="133" t="s">
        <v>279</v>
      </c>
      <c r="D333" s="133">
        <f t="shared" si="18"/>
        <v>0</v>
      </c>
      <c r="E333" s="182">
        <v>475.8</v>
      </c>
      <c r="F333" s="129">
        <f>D333*E333</f>
        <v>0</v>
      </c>
      <c r="I333" s="213">
        <f>SUM(J333:AN333)/8</f>
        <v>0</v>
      </c>
      <c r="J333" s="215"/>
      <c r="K333" s="215"/>
      <c r="L333" s="215"/>
      <c r="M333" s="215"/>
      <c r="N333" s="215"/>
      <c r="O333" s="215"/>
      <c r="P333" s="215"/>
      <c r="Q333" s="215"/>
      <c r="R333" s="215"/>
      <c r="S333" s="215"/>
      <c r="T333" s="215"/>
      <c r="U333" s="215"/>
      <c r="V333" s="215"/>
      <c r="W333" s="215"/>
      <c r="X333" s="215"/>
      <c r="Y333" s="215"/>
      <c r="Z333" s="215"/>
      <c r="AA333" s="215"/>
      <c r="AB333" s="215"/>
      <c r="AC333" s="215"/>
      <c r="AD333" s="215"/>
      <c r="AE333" s="215"/>
      <c r="AF333" s="215"/>
      <c r="AG333" s="215"/>
      <c r="AH333" s="215"/>
      <c r="AI333" s="215"/>
      <c r="AJ333" s="215"/>
      <c r="AK333" s="215"/>
      <c r="AL333" s="215"/>
      <c r="AM333" s="215"/>
      <c r="AN333" s="215"/>
    </row>
    <row r="334" spans="1:43">
      <c r="A334" s="133">
        <v>5</v>
      </c>
      <c r="B334" s="134" t="s">
        <v>281</v>
      </c>
      <c r="C334" s="133" t="s">
        <v>282</v>
      </c>
      <c r="D334" s="133">
        <f t="shared" si="18"/>
        <v>161</v>
      </c>
      <c r="E334" s="182">
        <v>30.07</v>
      </c>
      <c r="F334" s="129">
        <f>D334*E334</f>
        <v>4841.2700000000004</v>
      </c>
      <c r="I334" s="213">
        <f t="shared" ref="I334:I344" si="19">SUM(J334:AN334)</f>
        <v>161</v>
      </c>
      <c r="J334" s="215">
        <v>7</v>
      </c>
      <c r="K334" s="215">
        <v>7</v>
      </c>
      <c r="L334" s="215">
        <v>7</v>
      </c>
      <c r="M334" s="215"/>
      <c r="N334" s="215"/>
      <c r="O334" s="215">
        <v>7</v>
      </c>
      <c r="P334" s="215">
        <v>7</v>
      </c>
      <c r="Q334" s="215">
        <v>7</v>
      </c>
      <c r="R334" s="215">
        <v>7</v>
      </c>
      <c r="S334" s="215">
        <v>7</v>
      </c>
      <c r="T334" s="215"/>
      <c r="U334" s="215"/>
      <c r="V334" s="215">
        <v>7</v>
      </c>
      <c r="W334" s="215">
        <v>7</v>
      </c>
      <c r="X334" s="215">
        <v>7</v>
      </c>
      <c r="Y334" s="215">
        <v>7</v>
      </c>
      <c r="Z334" s="215">
        <v>7</v>
      </c>
      <c r="AA334" s="215"/>
      <c r="AB334" s="215"/>
      <c r="AC334" s="215">
        <v>7</v>
      </c>
      <c r="AD334" s="215">
        <v>7</v>
      </c>
      <c r="AE334" s="215">
        <v>7</v>
      </c>
      <c r="AF334" s="215">
        <v>7</v>
      </c>
      <c r="AG334" s="215">
        <v>7</v>
      </c>
      <c r="AH334" s="215"/>
      <c r="AI334" s="215"/>
      <c r="AJ334" s="215">
        <v>7</v>
      </c>
      <c r="AK334" s="215">
        <v>7</v>
      </c>
      <c r="AL334" s="215">
        <v>7</v>
      </c>
      <c r="AM334" s="215">
        <v>7</v>
      </c>
      <c r="AN334" s="215">
        <v>7</v>
      </c>
    </row>
    <row r="335" spans="1:43">
      <c r="A335" s="133">
        <v>9</v>
      </c>
      <c r="B335" s="134" t="s">
        <v>283</v>
      </c>
      <c r="C335" s="133" t="s">
        <v>282</v>
      </c>
      <c r="D335" s="133">
        <f t="shared" si="18"/>
        <v>1</v>
      </c>
      <c r="E335" s="182">
        <v>30.07</v>
      </c>
      <c r="F335" s="129">
        <f t="shared" ref="F335:F342" si="20">D335*E335</f>
        <v>30.07</v>
      </c>
      <c r="I335" s="213">
        <f t="shared" si="19"/>
        <v>1</v>
      </c>
      <c r="J335" s="215"/>
      <c r="K335" s="215"/>
      <c r="L335" s="215"/>
      <c r="M335" s="215"/>
      <c r="N335" s="215"/>
      <c r="O335" s="215"/>
      <c r="P335" s="215"/>
      <c r="Q335" s="215"/>
      <c r="R335" s="215"/>
      <c r="S335" s="215"/>
      <c r="T335" s="215"/>
      <c r="U335" s="215"/>
      <c r="V335" s="215"/>
      <c r="W335" s="215"/>
      <c r="X335" s="215"/>
      <c r="Y335" s="215"/>
      <c r="Z335" s="215"/>
      <c r="AA335" s="215"/>
      <c r="AB335" s="215"/>
      <c r="AC335" s="215"/>
      <c r="AD335" s="215"/>
      <c r="AE335" s="215"/>
      <c r="AF335" s="215"/>
      <c r="AG335" s="215"/>
      <c r="AH335" s="215"/>
      <c r="AI335" s="215"/>
      <c r="AJ335" s="215"/>
      <c r="AK335" s="215"/>
      <c r="AL335" s="215"/>
      <c r="AM335" s="215"/>
      <c r="AN335" s="215">
        <v>1</v>
      </c>
    </row>
    <row r="336" spans="1:43">
      <c r="A336" s="133">
        <v>10</v>
      </c>
      <c r="B336" s="21" t="s">
        <v>382</v>
      </c>
      <c r="C336" s="133" t="s">
        <v>413</v>
      </c>
      <c r="D336" s="133">
        <f t="shared" ref="D336:D342" si="21">I336</f>
        <v>1</v>
      </c>
      <c r="E336" s="182">
        <v>1589.86</v>
      </c>
      <c r="F336" s="129">
        <f t="shared" si="20"/>
        <v>1589.86</v>
      </c>
      <c r="I336" s="213">
        <f t="shared" si="19"/>
        <v>1</v>
      </c>
      <c r="J336" s="215"/>
      <c r="K336" s="215"/>
      <c r="L336" s="215"/>
      <c r="M336" s="215"/>
      <c r="N336" s="215"/>
      <c r="O336" s="215"/>
      <c r="P336" s="215"/>
      <c r="Q336" s="215"/>
      <c r="R336" s="215"/>
      <c r="S336" s="215"/>
      <c r="T336" s="215"/>
      <c r="U336" s="215"/>
      <c r="V336" s="215"/>
      <c r="W336" s="215"/>
      <c r="X336" s="215"/>
      <c r="Y336" s="215"/>
      <c r="Z336" s="215"/>
      <c r="AA336" s="215"/>
      <c r="AB336" s="215"/>
      <c r="AC336" s="215"/>
      <c r="AD336" s="215"/>
      <c r="AE336" s="215"/>
      <c r="AF336" s="215"/>
      <c r="AG336" s="215"/>
      <c r="AH336" s="215"/>
      <c r="AI336" s="215"/>
      <c r="AJ336" s="215"/>
      <c r="AK336" s="215"/>
      <c r="AL336" s="215"/>
      <c r="AM336" s="215"/>
      <c r="AN336" s="215">
        <v>1</v>
      </c>
    </row>
    <row r="337" spans="1:40">
      <c r="A337" s="133">
        <v>11</v>
      </c>
      <c r="B337" s="21" t="s">
        <v>383</v>
      </c>
      <c r="C337" s="133" t="s">
        <v>413</v>
      </c>
      <c r="D337" s="133">
        <f t="shared" si="21"/>
        <v>0</v>
      </c>
      <c r="E337" s="182">
        <v>322.39</v>
      </c>
      <c r="F337" s="129">
        <f t="shared" si="20"/>
        <v>0</v>
      </c>
      <c r="I337" s="213">
        <f t="shared" si="19"/>
        <v>0</v>
      </c>
      <c r="J337" s="215"/>
      <c r="K337" s="215"/>
      <c r="L337" s="215"/>
      <c r="M337" s="215"/>
      <c r="N337" s="215"/>
      <c r="O337" s="215"/>
      <c r="P337" s="215"/>
      <c r="Q337" s="215"/>
      <c r="R337" s="215"/>
      <c r="S337" s="215"/>
      <c r="T337" s="215"/>
      <c r="U337" s="215"/>
      <c r="V337" s="215"/>
      <c r="W337" s="215"/>
      <c r="X337" s="215"/>
      <c r="Y337" s="215"/>
      <c r="Z337" s="215"/>
      <c r="AA337" s="215"/>
      <c r="AB337" s="215"/>
      <c r="AC337" s="215"/>
      <c r="AD337" s="215"/>
      <c r="AE337" s="215"/>
      <c r="AF337" s="215"/>
      <c r="AG337" s="215"/>
      <c r="AH337" s="215"/>
      <c r="AI337" s="215"/>
      <c r="AJ337" s="215"/>
      <c r="AK337" s="215"/>
      <c r="AL337" s="215"/>
      <c r="AM337" s="215"/>
      <c r="AN337" s="215"/>
    </row>
    <row r="338" spans="1:40">
      <c r="A338" s="133">
        <v>12</v>
      </c>
      <c r="B338" s="21" t="s">
        <v>384</v>
      </c>
      <c r="C338" s="133" t="s">
        <v>413</v>
      </c>
      <c r="D338" s="133">
        <f t="shared" si="21"/>
        <v>1</v>
      </c>
      <c r="E338" s="182">
        <v>4.8499999999999996</v>
      </c>
      <c r="F338" s="129">
        <f t="shared" si="20"/>
        <v>4.8499999999999996</v>
      </c>
      <c r="I338" s="213">
        <f t="shared" si="19"/>
        <v>1</v>
      </c>
      <c r="J338" s="215"/>
      <c r="K338" s="215"/>
      <c r="L338" s="215"/>
      <c r="M338" s="215"/>
      <c r="N338" s="215"/>
      <c r="O338" s="215"/>
      <c r="P338" s="215"/>
      <c r="Q338" s="215"/>
      <c r="R338" s="215"/>
      <c r="S338" s="215"/>
      <c r="T338" s="215"/>
      <c r="U338" s="215"/>
      <c r="V338" s="215"/>
      <c r="W338" s="215"/>
      <c r="X338" s="215"/>
      <c r="Y338" s="215"/>
      <c r="Z338" s="215"/>
      <c r="AA338" s="215"/>
      <c r="AB338" s="215"/>
      <c r="AC338" s="215"/>
      <c r="AD338" s="215"/>
      <c r="AE338" s="215"/>
      <c r="AF338" s="215"/>
      <c r="AG338" s="215"/>
      <c r="AH338" s="215"/>
      <c r="AI338" s="215"/>
      <c r="AJ338" s="215"/>
      <c r="AK338" s="215"/>
      <c r="AL338" s="215"/>
      <c r="AM338" s="215"/>
      <c r="AN338" s="215">
        <v>1</v>
      </c>
    </row>
    <row r="339" spans="1:40">
      <c r="A339" s="133">
        <v>13</v>
      </c>
      <c r="B339" s="21" t="s">
        <v>385</v>
      </c>
      <c r="C339" s="133" t="s">
        <v>413</v>
      </c>
      <c r="D339" s="133">
        <f t="shared" si="21"/>
        <v>0</v>
      </c>
      <c r="E339" s="182">
        <v>13.44</v>
      </c>
      <c r="F339" s="129">
        <f t="shared" si="20"/>
        <v>0</v>
      </c>
      <c r="I339" s="213">
        <f t="shared" si="19"/>
        <v>0</v>
      </c>
      <c r="J339" s="215"/>
      <c r="K339" s="215"/>
      <c r="L339" s="215"/>
      <c r="M339" s="215"/>
      <c r="N339" s="215"/>
      <c r="O339" s="215"/>
      <c r="P339" s="215"/>
      <c r="Q339" s="215"/>
      <c r="R339" s="215"/>
      <c r="S339" s="215"/>
      <c r="T339" s="215"/>
      <c r="U339" s="215"/>
      <c r="V339" s="215"/>
      <c r="W339" s="215"/>
      <c r="X339" s="215"/>
      <c r="Y339" s="215"/>
      <c r="Z339" s="215"/>
      <c r="AA339" s="215"/>
      <c r="AB339" s="215"/>
      <c r="AC339" s="215"/>
      <c r="AD339" s="215"/>
      <c r="AE339" s="215"/>
      <c r="AF339" s="215"/>
      <c r="AG339" s="215"/>
      <c r="AH339" s="215"/>
      <c r="AI339" s="215"/>
      <c r="AJ339" s="215"/>
      <c r="AK339" s="215"/>
      <c r="AL339" s="215"/>
      <c r="AM339" s="215"/>
      <c r="AN339" s="215"/>
    </row>
    <row r="340" spans="1:40">
      <c r="A340" s="133">
        <v>14</v>
      </c>
      <c r="B340" s="21" t="s">
        <v>386</v>
      </c>
      <c r="C340" s="133" t="s">
        <v>413</v>
      </c>
      <c r="D340" s="133">
        <f t="shared" si="21"/>
        <v>1</v>
      </c>
      <c r="E340" s="182">
        <v>43.44</v>
      </c>
      <c r="F340" s="129">
        <f t="shared" si="20"/>
        <v>43.44</v>
      </c>
      <c r="I340" s="213">
        <f t="shared" si="19"/>
        <v>1</v>
      </c>
      <c r="J340" s="215"/>
      <c r="K340" s="215"/>
      <c r="L340" s="215"/>
      <c r="M340" s="215"/>
      <c r="N340" s="215"/>
      <c r="O340" s="215"/>
      <c r="P340" s="215"/>
      <c r="Q340" s="215"/>
      <c r="R340" s="215"/>
      <c r="S340" s="215"/>
      <c r="T340" s="215"/>
      <c r="U340" s="215"/>
      <c r="V340" s="215"/>
      <c r="W340" s="215"/>
      <c r="X340" s="215"/>
      <c r="Y340" s="215"/>
      <c r="Z340" s="215"/>
      <c r="AA340" s="215"/>
      <c r="AB340" s="215"/>
      <c r="AC340" s="215"/>
      <c r="AD340" s="215"/>
      <c r="AE340" s="215"/>
      <c r="AF340" s="215"/>
      <c r="AG340" s="215"/>
      <c r="AH340" s="215"/>
      <c r="AI340" s="215"/>
      <c r="AJ340" s="215"/>
      <c r="AK340" s="215"/>
      <c r="AL340" s="215"/>
      <c r="AM340" s="215"/>
      <c r="AN340" s="215">
        <v>1</v>
      </c>
    </row>
    <row r="341" spans="1:40">
      <c r="A341" s="133">
        <v>15</v>
      </c>
      <c r="B341" s="21" t="s">
        <v>387</v>
      </c>
      <c r="C341" s="133" t="s">
        <v>413</v>
      </c>
      <c r="D341" s="133">
        <f t="shared" si="21"/>
        <v>1</v>
      </c>
      <c r="E341" s="182">
        <v>40.92</v>
      </c>
      <c r="F341" s="129">
        <f t="shared" si="20"/>
        <v>40.92</v>
      </c>
      <c r="I341" s="213">
        <f t="shared" si="19"/>
        <v>1</v>
      </c>
      <c r="J341" s="215"/>
      <c r="K341" s="215"/>
      <c r="L341" s="215"/>
      <c r="M341" s="215"/>
      <c r="N341" s="215"/>
      <c r="O341" s="215"/>
      <c r="P341" s="215"/>
      <c r="Q341" s="215"/>
      <c r="R341" s="215"/>
      <c r="S341" s="215"/>
      <c r="T341" s="215"/>
      <c r="U341" s="215"/>
      <c r="V341" s="215"/>
      <c r="W341" s="215"/>
      <c r="X341" s="215"/>
      <c r="Y341" s="215"/>
      <c r="Z341" s="215"/>
      <c r="AA341" s="215"/>
      <c r="AB341" s="215"/>
      <c r="AC341" s="215"/>
      <c r="AD341" s="215"/>
      <c r="AE341" s="215"/>
      <c r="AF341" s="215"/>
      <c r="AG341" s="215"/>
      <c r="AH341" s="215"/>
      <c r="AI341" s="215"/>
      <c r="AJ341" s="215"/>
      <c r="AK341" s="215"/>
      <c r="AL341" s="215"/>
      <c r="AM341" s="215"/>
      <c r="AN341" s="215">
        <v>1</v>
      </c>
    </row>
    <row r="342" spans="1:40">
      <c r="A342" s="133">
        <v>16</v>
      </c>
      <c r="B342" s="21" t="s">
        <v>388</v>
      </c>
      <c r="C342" s="133" t="s">
        <v>413</v>
      </c>
      <c r="D342" s="133">
        <f t="shared" si="21"/>
        <v>1</v>
      </c>
      <c r="E342" s="182">
        <v>485.66</v>
      </c>
      <c r="F342" s="129">
        <f t="shared" si="20"/>
        <v>485.66</v>
      </c>
      <c r="I342" s="213">
        <f t="shared" si="19"/>
        <v>1</v>
      </c>
      <c r="J342" s="215"/>
      <c r="K342" s="215"/>
      <c r="L342" s="215"/>
      <c r="M342" s="215"/>
      <c r="N342" s="215"/>
      <c r="O342" s="215"/>
      <c r="P342" s="215"/>
      <c r="Q342" s="215"/>
      <c r="R342" s="215"/>
      <c r="S342" s="215"/>
      <c r="T342" s="215"/>
      <c r="U342" s="215"/>
      <c r="V342" s="215"/>
      <c r="W342" s="215"/>
      <c r="X342" s="215"/>
      <c r="Y342" s="215"/>
      <c r="Z342" s="215"/>
      <c r="AA342" s="215"/>
      <c r="AB342" s="215"/>
      <c r="AC342" s="215"/>
      <c r="AD342" s="215"/>
      <c r="AE342" s="215"/>
      <c r="AF342" s="215"/>
      <c r="AG342" s="215"/>
      <c r="AH342" s="215"/>
      <c r="AI342" s="215"/>
      <c r="AJ342" s="215"/>
      <c r="AK342" s="215"/>
      <c r="AL342" s="215"/>
      <c r="AM342" s="215"/>
      <c r="AN342" s="215">
        <v>1</v>
      </c>
    </row>
    <row r="343" spans="1:40">
      <c r="A343" s="133">
        <v>17</v>
      </c>
      <c r="B343" s="134" t="s">
        <v>284</v>
      </c>
      <c r="C343" s="133" t="s">
        <v>282</v>
      </c>
      <c r="D343" s="133">
        <f>I343</f>
        <v>0</v>
      </c>
      <c r="E343" s="182">
        <v>30.07</v>
      </c>
      <c r="F343" s="129">
        <f>D343*E343</f>
        <v>0</v>
      </c>
      <c r="I343" s="213">
        <f t="shared" si="19"/>
        <v>0</v>
      </c>
      <c r="J343" s="215"/>
      <c r="K343" s="215"/>
      <c r="L343" s="215"/>
      <c r="M343" s="215"/>
      <c r="N343" s="215"/>
      <c r="O343" s="215"/>
      <c r="P343" s="215"/>
      <c r="Q343" s="215"/>
      <c r="R343" s="215"/>
      <c r="S343" s="215"/>
      <c r="T343" s="215"/>
      <c r="U343" s="215"/>
      <c r="V343" s="215"/>
      <c r="W343" s="215"/>
      <c r="X343" s="215"/>
      <c r="Y343" s="215"/>
      <c r="Z343" s="215"/>
      <c r="AA343" s="215"/>
      <c r="AB343" s="215"/>
      <c r="AC343" s="215"/>
      <c r="AD343" s="215"/>
      <c r="AE343" s="215"/>
      <c r="AF343" s="215"/>
      <c r="AG343" s="215"/>
      <c r="AH343" s="215"/>
      <c r="AI343" s="215"/>
      <c r="AJ343" s="215"/>
      <c r="AK343" s="215"/>
      <c r="AL343" s="215"/>
      <c r="AM343" s="215"/>
      <c r="AN343" s="215"/>
    </row>
    <row r="344" spans="1:40" ht="15.75">
      <c r="A344" s="125"/>
      <c r="B344" s="125"/>
      <c r="C344" s="125"/>
      <c r="D344" s="125"/>
      <c r="E344" s="135" t="s">
        <v>285</v>
      </c>
      <c r="F344" s="136">
        <f>SUM(F330:F343)</f>
        <v>15862.008750000001</v>
      </c>
      <c r="H344" s="19" t="s">
        <v>494</v>
      </c>
      <c r="I344" s="213">
        <f t="shared" si="19"/>
        <v>1</v>
      </c>
      <c r="J344" s="215"/>
      <c r="K344" s="215"/>
      <c r="L344" s="215"/>
      <c r="M344" s="215"/>
      <c r="N344" s="215"/>
      <c r="O344" s="215"/>
      <c r="P344" s="215"/>
      <c r="Q344" s="215"/>
      <c r="R344" s="215"/>
      <c r="S344" s="215"/>
      <c r="T344" s="215"/>
      <c r="U344" s="215"/>
      <c r="V344" s="215"/>
      <c r="W344" s="215">
        <v>1</v>
      </c>
      <c r="X344" s="215"/>
      <c r="Y344" s="215"/>
      <c r="Z344" s="215"/>
      <c r="AA344" s="215"/>
      <c r="AB344" s="215"/>
      <c r="AC344" s="215"/>
      <c r="AD344" s="215"/>
      <c r="AE344" s="215"/>
      <c r="AF344" s="215"/>
      <c r="AG344" s="215"/>
      <c r="AH344" s="215"/>
      <c r="AI344" s="215"/>
      <c r="AJ344" s="215"/>
      <c r="AK344" s="215"/>
      <c r="AL344" s="215"/>
      <c r="AM344" s="215"/>
      <c r="AN344" s="215"/>
    </row>
    <row r="345" spans="1:40" ht="15.75">
      <c r="A345" s="125"/>
      <c r="B345" s="125"/>
      <c r="C345" s="125"/>
      <c r="D345" s="125"/>
      <c r="E345" s="135" t="s">
        <v>286</v>
      </c>
      <c r="F345" s="136">
        <f>F344*20%</f>
        <v>3172.4017500000004</v>
      </c>
    </row>
    <row r="346" spans="1:40" ht="18.75">
      <c r="A346" s="125"/>
      <c r="B346" s="125"/>
      <c r="C346" s="125"/>
      <c r="D346" s="125"/>
      <c r="E346" s="137" t="s">
        <v>287</v>
      </c>
      <c r="F346" s="136">
        <f>SUM(F344:F345)</f>
        <v>19034.410500000002</v>
      </c>
      <c r="G346" s="19" t="s">
        <v>412</v>
      </c>
    </row>
    <row r="347" spans="1:40">
      <c r="A347" s="125"/>
      <c r="B347" s="138" t="s">
        <v>288</v>
      </c>
      <c r="C347" s="125"/>
      <c r="D347" s="125"/>
      <c r="E347" s="125"/>
      <c r="F347" s="139"/>
      <c r="G347" s="130">
        <v>1</v>
      </c>
      <c r="H347" s="130">
        <v>3</v>
      </c>
    </row>
    <row r="348" spans="1:40">
      <c r="A348" s="133">
        <v>1</v>
      </c>
      <c r="B348" s="134" t="s">
        <v>289</v>
      </c>
      <c r="C348" s="133" t="s">
        <v>290</v>
      </c>
      <c r="D348" s="157">
        <f>SUM(G348:H348)*I348</f>
        <v>1055</v>
      </c>
      <c r="E348" s="23">
        <v>0.1</v>
      </c>
      <c r="F348" s="136">
        <f>SUM(D348*E348)</f>
        <v>105.5</v>
      </c>
      <c r="G348" s="212">
        <f>SUM('Разполож съдове'!$E$122:$F$122)</f>
        <v>97</v>
      </c>
      <c r="H348" s="212">
        <f>SUM('Разполож съдове'!$E$83:$F$83)*H347</f>
        <v>114</v>
      </c>
      <c r="I348" s="213">
        <f>SUM(J348:AN348)</f>
        <v>5</v>
      </c>
      <c r="J348" s="215"/>
      <c r="K348" s="215"/>
      <c r="L348" s="215">
        <v>1</v>
      </c>
      <c r="M348" s="215"/>
      <c r="N348" s="215"/>
      <c r="O348" s="215"/>
      <c r="P348" s="215"/>
      <c r="Q348" s="215"/>
      <c r="R348" s="215">
        <v>1</v>
      </c>
      <c r="S348" s="215"/>
      <c r="T348" s="215"/>
      <c r="U348" s="215"/>
      <c r="V348" s="215"/>
      <c r="W348" s="215"/>
      <c r="X348" s="215">
        <v>1</v>
      </c>
      <c r="Y348" s="215"/>
      <c r="Z348" s="215"/>
      <c r="AA348" s="215"/>
      <c r="AB348" s="215"/>
      <c r="AC348" s="215"/>
      <c r="AD348" s="215"/>
      <c r="AE348" s="215">
        <v>1</v>
      </c>
      <c r="AF348" s="215"/>
      <c r="AG348" s="215"/>
      <c r="AH348" s="215"/>
      <c r="AI348" s="215"/>
      <c r="AJ348" s="215"/>
      <c r="AK348" s="215"/>
      <c r="AL348" s="215">
        <v>1</v>
      </c>
      <c r="AM348" s="215"/>
      <c r="AN348" s="215"/>
    </row>
    <row r="349" spans="1:40">
      <c r="A349" s="133">
        <v>2</v>
      </c>
      <c r="B349" s="134" t="s">
        <v>291</v>
      </c>
      <c r="C349" s="133" t="s">
        <v>290</v>
      </c>
      <c r="D349" s="157">
        <f>SUM(G349:H349)*I348</f>
        <v>11380</v>
      </c>
      <c r="E349" s="23">
        <v>0.05</v>
      </c>
      <c r="F349" s="136">
        <f>SUM(D349*E349)</f>
        <v>569</v>
      </c>
      <c r="G349" s="212">
        <f>SUM('Разполож съдове'!$G$122:$J$122)</f>
        <v>1738</v>
      </c>
      <c r="H349" s="212">
        <f>SUM('Разполож съдове'!$G$83:$J$83)*2</f>
        <v>538</v>
      </c>
    </row>
    <row r="350" spans="1:40">
      <c r="A350" s="133">
        <v>3</v>
      </c>
      <c r="B350" s="134" t="s">
        <v>292</v>
      </c>
      <c r="C350" s="133" t="s">
        <v>279</v>
      </c>
      <c r="D350" s="133">
        <f>I344</f>
        <v>1</v>
      </c>
      <c r="E350" s="23">
        <v>430.56</v>
      </c>
      <c r="F350" s="136">
        <f>SUM(D350*E350)</f>
        <v>430.56</v>
      </c>
    </row>
    <row r="351" spans="1:40" ht="15.75">
      <c r="A351" s="125"/>
      <c r="E351" s="135" t="s">
        <v>293</v>
      </c>
      <c r="F351" s="136">
        <f>SUM(F348:F350)</f>
        <v>1105.06</v>
      </c>
      <c r="G351" s="83"/>
      <c r="H351" s="83"/>
    </row>
    <row r="352" spans="1:40">
      <c r="A352" s="125"/>
      <c r="F352" s="125"/>
      <c r="G352" s="155"/>
      <c r="H352" s="155"/>
    </row>
    <row r="353" spans="1:8">
      <c r="A353" s="125"/>
      <c r="G353" s="154"/>
      <c r="H353" s="154"/>
    </row>
    <row r="354" spans="1:8" ht="18.75">
      <c r="A354" s="125"/>
      <c r="E354" s="137" t="s">
        <v>294</v>
      </c>
      <c r="F354" s="167">
        <f>SUM(F346,F351)</f>
        <v>20139.470500000003</v>
      </c>
      <c r="G354" s="83"/>
      <c r="H354" s="171"/>
    </row>
    <row r="355" spans="1:8">
      <c r="A355" s="125"/>
      <c r="G355" s="155"/>
      <c r="H355" s="155"/>
    </row>
    <row r="356" spans="1:8" ht="15.75">
      <c r="A356" s="125"/>
      <c r="B356" s="126" t="s">
        <v>295</v>
      </c>
      <c r="C356" s="125"/>
      <c r="D356" s="125"/>
      <c r="E356" s="125"/>
      <c r="F356" s="125"/>
      <c r="G356" s="154"/>
      <c r="H356" s="154"/>
    </row>
    <row r="357" spans="1:8">
      <c r="A357" s="125"/>
      <c r="B357" s="125"/>
      <c r="C357" s="125"/>
      <c r="D357" s="125"/>
      <c r="E357" s="125"/>
      <c r="F357" s="125"/>
      <c r="G357" s="154"/>
      <c r="H357" s="154"/>
    </row>
    <row r="358" spans="1:8">
      <c r="A358" s="125"/>
      <c r="C358" s="125"/>
      <c r="D358" s="125"/>
      <c r="E358" s="125"/>
      <c r="F358" s="125"/>
      <c r="G358" s="140"/>
      <c r="H358" s="140"/>
    </row>
    <row r="359" spans="1:8">
      <c r="A359" s="125"/>
      <c r="B359" s="125"/>
      <c r="C359" s="125"/>
      <c r="D359" s="125"/>
      <c r="E359" s="125"/>
      <c r="F359" s="125"/>
      <c r="G359" s="140"/>
      <c r="H359" s="140"/>
    </row>
    <row r="360" spans="1:8" ht="15.75">
      <c r="A360" s="125"/>
      <c r="B360" s="141" t="s">
        <v>297</v>
      </c>
      <c r="C360" s="141" t="s">
        <v>298</v>
      </c>
      <c r="D360" s="142"/>
      <c r="E360" s="125"/>
      <c r="F360" s="125"/>
      <c r="G360" s="83"/>
      <c r="H360" s="83"/>
    </row>
    <row r="361" spans="1:8">
      <c r="B361" s="125" t="s">
        <v>63</v>
      </c>
      <c r="C361" s="125" t="s">
        <v>299</v>
      </c>
      <c r="D361" s="142"/>
      <c r="E361" s="125"/>
      <c r="F361" s="125"/>
    </row>
    <row r="362" spans="1:8">
      <c r="A362" s="125"/>
      <c r="B362" s="125" t="s">
        <v>300</v>
      </c>
      <c r="C362" s="125" t="s">
        <v>301</v>
      </c>
      <c r="D362" s="142"/>
      <c r="E362" s="125"/>
      <c r="F362" s="125"/>
    </row>
    <row r="363" spans="1:8">
      <c r="A363" s="125"/>
      <c r="B363" s="125"/>
      <c r="C363" s="125"/>
      <c r="D363" s="142"/>
      <c r="E363" s="125"/>
      <c r="F363" s="125"/>
    </row>
    <row r="364" spans="1:8">
      <c r="A364" s="125"/>
      <c r="B364" s="125"/>
      <c r="C364" s="125"/>
      <c r="D364" s="142"/>
      <c r="E364" s="125"/>
      <c r="F364" s="125"/>
    </row>
    <row r="365" spans="1:8" ht="15">
      <c r="A365" s="245" t="s">
        <v>267</v>
      </c>
      <c r="B365" s="245"/>
      <c r="C365" s="245"/>
      <c r="D365" s="245"/>
      <c r="E365" s="245"/>
      <c r="F365" s="245"/>
    </row>
    <row r="366" spans="1:8" ht="15">
      <c r="A366" s="245" t="s">
        <v>406</v>
      </c>
      <c r="B366" s="245"/>
      <c r="C366" s="245"/>
      <c r="D366" s="245"/>
      <c r="E366" s="245"/>
      <c r="F366" s="245"/>
    </row>
    <row r="367" spans="1:8">
      <c r="A367" s="125"/>
      <c r="B367" s="125"/>
      <c r="C367" s="125"/>
      <c r="D367" s="125"/>
      <c r="E367" s="125"/>
      <c r="F367" s="125"/>
    </row>
    <row r="368" spans="1:8" ht="15.75">
      <c r="A368" s="126" t="s">
        <v>268</v>
      </c>
      <c r="B368" s="125"/>
      <c r="C368" s="125"/>
      <c r="D368" s="125"/>
      <c r="E368" s="125"/>
      <c r="F368" s="125"/>
    </row>
    <row r="369" spans="1:40" ht="15.75">
      <c r="A369" s="126" t="s">
        <v>269</v>
      </c>
      <c r="B369" s="125"/>
      <c r="C369" s="125"/>
      <c r="D369" s="125"/>
      <c r="E369" s="125"/>
      <c r="F369" s="125"/>
    </row>
    <row r="370" spans="1:40">
      <c r="A370" s="125"/>
      <c r="B370" s="125"/>
      <c r="C370" s="125"/>
      <c r="D370" s="125"/>
      <c r="E370" s="125"/>
      <c r="F370" s="125"/>
    </row>
    <row r="371" spans="1:40" ht="23.25">
      <c r="A371" s="246" t="s">
        <v>402</v>
      </c>
      <c r="B371" s="246"/>
      <c r="C371" s="246"/>
      <c r="D371" s="246"/>
      <c r="E371" s="246"/>
      <c r="F371" s="246"/>
    </row>
    <row r="372" spans="1:40" ht="15.75">
      <c r="A372" s="243" t="s">
        <v>271</v>
      </c>
      <c r="B372" s="243"/>
      <c r="C372" s="243"/>
      <c r="D372" s="243"/>
      <c r="E372" s="243"/>
      <c r="F372" s="243"/>
    </row>
    <row r="373" spans="1:40" ht="15.75">
      <c r="A373" s="243" t="s">
        <v>479</v>
      </c>
      <c r="B373" s="243"/>
      <c r="C373" s="243"/>
      <c r="D373" s="243"/>
      <c r="E373" s="243"/>
      <c r="F373" s="243"/>
    </row>
    <row r="374" spans="1:40">
      <c r="A374" s="125"/>
      <c r="B374" s="125"/>
      <c r="C374" s="125"/>
      <c r="D374" s="125"/>
      <c r="E374" s="125"/>
      <c r="F374" s="125"/>
      <c r="U374" s="19">
        <v>8</v>
      </c>
    </row>
    <row r="375" spans="1:40" ht="15.75">
      <c r="A375" s="243" t="s">
        <v>480</v>
      </c>
      <c r="B375" s="243"/>
      <c r="C375" s="243"/>
      <c r="D375" s="243"/>
      <c r="E375" s="243"/>
      <c r="F375" s="243"/>
    </row>
    <row r="376" spans="1:40" ht="15.75">
      <c r="A376" s="243" t="s">
        <v>400</v>
      </c>
      <c r="B376" s="243"/>
      <c r="C376" s="243"/>
      <c r="D376" s="243"/>
      <c r="E376" s="243"/>
      <c r="F376" s="243"/>
    </row>
    <row r="377" spans="1:40" ht="15.75">
      <c r="A377" s="243" t="s">
        <v>401</v>
      </c>
      <c r="B377" s="243"/>
      <c r="C377" s="243"/>
      <c r="D377" s="243"/>
      <c r="E377" s="243"/>
      <c r="F377" s="243"/>
    </row>
    <row r="378" spans="1:40" ht="15.75">
      <c r="A378" s="243" t="s">
        <v>481</v>
      </c>
      <c r="B378" s="243"/>
      <c r="C378" s="243"/>
      <c r="D378" s="243"/>
      <c r="E378" s="243"/>
      <c r="F378" s="243"/>
    </row>
    <row r="379" spans="1:40" ht="15.75">
      <c r="A379" s="243" t="s">
        <v>272</v>
      </c>
      <c r="B379" s="243"/>
      <c r="C379" s="243"/>
      <c r="D379" s="243"/>
      <c r="E379" s="243"/>
      <c r="F379" s="243"/>
    </row>
    <row r="380" spans="1:40">
      <c r="A380" s="125"/>
      <c r="B380" s="125"/>
      <c r="C380" s="125"/>
      <c r="D380" s="125"/>
      <c r="E380" s="125"/>
      <c r="F380" s="125"/>
      <c r="I380" s="21"/>
      <c r="J380" s="209">
        <v>1</v>
      </c>
      <c r="K380" s="209">
        <v>2</v>
      </c>
      <c r="L380" s="209">
        <v>3</v>
      </c>
      <c r="M380" s="210">
        <v>4</v>
      </c>
      <c r="N380" s="210">
        <v>5</v>
      </c>
      <c r="O380" s="210">
        <v>6</v>
      </c>
      <c r="P380" s="210">
        <v>7</v>
      </c>
      <c r="Q380" s="210">
        <v>8</v>
      </c>
      <c r="R380" s="210">
        <v>9</v>
      </c>
      <c r="S380" s="210">
        <v>10</v>
      </c>
      <c r="T380" s="210">
        <v>11</v>
      </c>
      <c r="U380" s="210">
        <v>12</v>
      </c>
      <c r="V380" s="210">
        <v>13</v>
      </c>
      <c r="W380" s="210">
        <v>14</v>
      </c>
      <c r="X380" s="210">
        <v>15</v>
      </c>
      <c r="Y380" s="210">
        <v>16</v>
      </c>
      <c r="Z380" s="210">
        <v>17</v>
      </c>
      <c r="AA380" s="210">
        <v>18</v>
      </c>
      <c r="AB380" s="210">
        <v>19</v>
      </c>
      <c r="AC380" s="210">
        <v>20</v>
      </c>
      <c r="AD380" s="210">
        <v>21</v>
      </c>
      <c r="AE380" s="210">
        <v>22</v>
      </c>
      <c r="AF380" s="210">
        <v>23</v>
      </c>
      <c r="AG380" s="210">
        <v>24</v>
      </c>
      <c r="AH380" s="210">
        <v>25</v>
      </c>
      <c r="AI380" s="210">
        <v>26</v>
      </c>
      <c r="AJ380" s="210">
        <v>27</v>
      </c>
      <c r="AK380" s="210">
        <v>28</v>
      </c>
      <c r="AL380" s="210">
        <v>29</v>
      </c>
      <c r="AM380" s="210">
        <v>30</v>
      </c>
      <c r="AN380" s="210">
        <v>31</v>
      </c>
    </row>
    <row r="381" spans="1:40" ht="25.5">
      <c r="A381" s="131" t="s">
        <v>108</v>
      </c>
      <c r="B381" s="131" t="s">
        <v>273</v>
      </c>
      <c r="C381" s="131" t="s">
        <v>274</v>
      </c>
      <c r="D381" s="128" t="s">
        <v>275</v>
      </c>
      <c r="E381" s="128" t="s">
        <v>270</v>
      </c>
      <c r="F381" s="128" t="s">
        <v>276</v>
      </c>
      <c r="I381" s="211"/>
      <c r="J381" s="217" t="s">
        <v>277</v>
      </c>
      <c r="K381" s="217" t="s">
        <v>277</v>
      </c>
      <c r="L381" s="217"/>
      <c r="M381" s="216"/>
      <c r="N381" s="216"/>
      <c r="O381" s="216"/>
      <c r="P381" s="216"/>
      <c r="Q381" s="216" t="s">
        <v>277</v>
      </c>
      <c r="R381" s="216" t="s">
        <v>277</v>
      </c>
      <c r="S381" s="217"/>
      <c r="T381" s="216"/>
      <c r="U381" s="216"/>
      <c r="V381" s="216"/>
      <c r="W381" s="216"/>
      <c r="X381" s="216" t="s">
        <v>277</v>
      </c>
      <c r="Y381" s="216" t="s">
        <v>277</v>
      </c>
      <c r="Z381" s="217"/>
      <c r="AA381" s="216"/>
      <c r="AB381" s="216"/>
      <c r="AC381" s="216"/>
      <c r="AD381" s="216"/>
      <c r="AE381" s="216" t="s">
        <v>277</v>
      </c>
      <c r="AF381" s="216" t="s">
        <v>277</v>
      </c>
      <c r="AG381" s="217"/>
      <c r="AH381" s="216"/>
      <c r="AI381" s="216"/>
      <c r="AJ381" s="216"/>
      <c r="AK381" s="216"/>
      <c r="AL381" s="216" t="s">
        <v>277</v>
      </c>
      <c r="AM381" s="216" t="s">
        <v>277</v>
      </c>
      <c r="AN381" s="215"/>
    </row>
    <row r="382" spans="1:40">
      <c r="A382" s="133">
        <v>1</v>
      </c>
      <c r="B382" s="134" t="s">
        <v>278</v>
      </c>
      <c r="C382" s="133" t="s">
        <v>279</v>
      </c>
      <c r="D382" s="133">
        <f t="shared" ref="D382:D395" si="22">I382</f>
        <v>11.625</v>
      </c>
      <c r="E382" s="23">
        <v>419.23</v>
      </c>
      <c r="F382" s="129">
        <f>D382*E382</f>
        <v>4873.5487499999999</v>
      </c>
      <c r="I382" s="213">
        <f>SUM(J382:AN382)/8</f>
        <v>11.625</v>
      </c>
      <c r="J382" s="215"/>
      <c r="K382" s="215"/>
      <c r="L382" s="215">
        <v>5</v>
      </c>
      <c r="M382" s="215">
        <v>4</v>
      </c>
      <c r="N382" s="215">
        <v>4</v>
      </c>
      <c r="O382" s="215">
        <v>4</v>
      </c>
      <c r="P382" s="215">
        <v>5</v>
      </c>
      <c r="Q382" s="215"/>
      <c r="R382" s="215"/>
      <c r="S382" s="215">
        <v>5</v>
      </c>
      <c r="T382" s="215">
        <v>4</v>
      </c>
      <c r="U382" s="215">
        <v>4</v>
      </c>
      <c r="V382" s="215">
        <v>4</v>
      </c>
      <c r="W382" s="215">
        <v>5</v>
      </c>
      <c r="X382" s="215"/>
      <c r="Y382" s="215"/>
      <c r="Z382" s="215">
        <v>5</v>
      </c>
      <c r="AA382" s="215">
        <v>4</v>
      </c>
      <c r="AB382" s="215">
        <v>4</v>
      </c>
      <c r="AC382" s="215">
        <v>4</v>
      </c>
      <c r="AD382" s="215">
        <v>5</v>
      </c>
      <c r="AE382" s="215"/>
      <c r="AF382" s="215"/>
      <c r="AG382" s="215">
        <v>5</v>
      </c>
      <c r="AH382" s="215">
        <v>4</v>
      </c>
      <c r="AI382" s="215">
        <v>4</v>
      </c>
      <c r="AJ382" s="215">
        <v>4</v>
      </c>
      <c r="AK382" s="215">
        <v>5</v>
      </c>
      <c r="AL382" s="215"/>
      <c r="AM382" s="215"/>
      <c r="AN382" s="215">
        <v>5</v>
      </c>
    </row>
    <row r="383" spans="1:40">
      <c r="A383" s="133">
        <v>2</v>
      </c>
      <c r="B383" s="134" t="s">
        <v>278</v>
      </c>
      <c r="C383" s="133" t="s">
        <v>279</v>
      </c>
      <c r="D383" s="133">
        <f>I383</f>
        <v>4</v>
      </c>
      <c r="E383" s="23">
        <v>427.03</v>
      </c>
      <c r="F383" s="129">
        <f>D383*E383</f>
        <v>1708.12</v>
      </c>
      <c r="I383" s="213">
        <f>SUM(J383:AN383)/8</f>
        <v>4</v>
      </c>
      <c r="J383" s="215"/>
      <c r="K383" s="215"/>
      <c r="L383" s="215"/>
      <c r="M383" s="215">
        <v>4</v>
      </c>
      <c r="N383" s="215"/>
      <c r="O383" s="215">
        <v>4</v>
      </c>
      <c r="P383" s="215"/>
      <c r="Q383" s="215"/>
      <c r="R383" s="215"/>
      <c r="S383" s="215"/>
      <c r="T383" s="215">
        <v>4</v>
      </c>
      <c r="U383" s="215"/>
      <c r="V383" s="215">
        <v>4</v>
      </c>
      <c r="W383" s="215"/>
      <c r="X383" s="215"/>
      <c r="Y383" s="215"/>
      <c r="Z383" s="215"/>
      <c r="AA383" s="215">
        <v>4</v>
      </c>
      <c r="AB383" s="215"/>
      <c r="AC383" s="215">
        <v>4</v>
      </c>
      <c r="AD383" s="215"/>
      <c r="AE383" s="215"/>
      <c r="AF383" s="215"/>
      <c r="AG383" s="215"/>
      <c r="AH383" s="215">
        <v>4</v>
      </c>
      <c r="AI383" s="215"/>
      <c r="AJ383" s="215">
        <v>4</v>
      </c>
      <c r="AK383" s="215"/>
      <c r="AL383" s="215"/>
      <c r="AM383" s="215"/>
      <c r="AN383" s="215"/>
    </row>
    <row r="384" spans="1:40">
      <c r="A384" s="133">
        <v>3</v>
      </c>
      <c r="B384" s="134" t="s">
        <v>280</v>
      </c>
      <c r="C384" s="133" t="s">
        <v>279</v>
      </c>
      <c r="D384" s="133">
        <f t="shared" si="22"/>
        <v>7.625</v>
      </c>
      <c r="E384" s="23">
        <v>214.87</v>
      </c>
      <c r="F384" s="129">
        <f>D384*E384</f>
        <v>1638.38375</v>
      </c>
      <c r="I384" s="213">
        <f>SUM(J384:AN384)/8</f>
        <v>7.625</v>
      </c>
      <c r="J384" s="215"/>
      <c r="K384" s="215"/>
      <c r="L384" s="215">
        <v>5</v>
      </c>
      <c r="M384" s="215"/>
      <c r="N384" s="215">
        <v>4</v>
      </c>
      <c r="O384" s="215"/>
      <c r="P384" s="215">
        <v>5</v>
      </c>
      <c r="Q384" s="215"/>
      <c r="R384" s="215"/>
      <c r="S384" s="215">
        <v>5</v>
      </c>
      <c r="T384" s="215"/>
      <c r="U384" s="215">
        <v>4</v>
      </c>
      <c r="V384" s="215"/>
      <c r="W384" s="215">
        <v>5</v>
      </c>
      <c r="X384" s="215"/>
      <c r="Y384" s="215"/>
      <c r="Z384" s="215">
        <v>5</v>
      </c>
      <c r="AA384" s="215"/>
      <c r="AB384" s="215">
        <v>4</v>
      </c>
      <c r="AC384" s="215"/>
      <c r="AD384" s="215">
        <v>5</v>
      </c>
      <c r="AE384" s="215"/>
      <c r="AF384" s="215"/>
      <c r="AG384" s="215">
        <v>5</v>
      </c>
      <c r="AH384" s="215"/>
      <c r="AI384" s="215">
        <v>4</v>
      </c>
      <c r="AJ384" s="215"/>
      <c r="AK384" s="215">
        <v>5</v>
      </c>
      <c r="AL384" s="215"/>
      <c r="AM384" s="215"/>
      <c r="AN384" s="215">
        <v>5</v>
      </c>
    </row>
    <row r="385" spans="1:40">
      <c r="A385" s="133">
        <v>4</v>
      </c>
      <c r="B385" s="134" t="s">
        <v>399</v>
      </c>
      <c r="C385" s="133" t="s">
        <v>279</v>
      </c>
      <c r="D385" s="133">
        <f t="shared" si="22"/>
        <v>0</v>
      </c>
      <c r="E385" s="182">
        <v>475.8</v>
      </c>
      <c r="F385" s="129">
        <f>D385*E385</f>
        <v>0</v>
      </c>
      <c r="I385" s="213">
        <f>SUM(J385:AN385)/8</f>
        <v>0</v>
      </c>
      <c r="J385" s="215"/>
      <c r="K385" s="215"/>
      <c r="L385" s="215"/>
      <c r="M385" s="215"/>
      <c r="N385" s="215"/>
      <c r="O385" s="215"/>
      <c r="P385" s="215"/>
      <c r="Q385" s="215"/>
      <c r="R385" s="215"/>
      <c r="S385" s="215"/>
      <c r="T385" s="215"/>
      <c r="U385" s="215"/>
      <c r="V385" s="215"/>
      <c r="W385" s="215"/>
      <c r="X385" s="215"/>
      <c r="Y385" s="215"/>
      <c r="Z385" s="215"/>
      <c r="AA385" s="215"/>
      <c r="AB385" s="215"/>
      <c r="AC385" s="215"/>
      <c r="AD385" s="215"/>
      <c r="AE385" s="215"/>
      <c r="AF385" s="215"/>
      <c r="AG385" s="215"/>
      <c r="AH385" s="215"/>
      <c r="AI385" s="215"/>
      <c r="AJ385" s="215"/>
      <c r="AK385" s="215"/>
      <c r="AL385" s="215"/>
      <c r="AM385" s="215"/>
      <c r="AN385" s="215"/>
    </row>
    <row r="386" spans="1:40">
      <c r="A386" s="133">
        <v>5</v>
      </c>
      <c r="B386" s="134" t="s">
        <v>281</v>
      </c>
      <c r="C386" s="133" t="s">
        <v>282</v>
      </c>
      <c r="D386" s="133">
        <f t="shared" si="22"/>
        <v>147</v>
      </c>
      <c r="E386" s="182">
        <v>30.07</v>
      </c>
      <c r="F386" s="129">
        <f>D386*E386</f>
        <v>4420.29</v>
      </c>
      <c r="I386" s="213">
        <f>SUM(J386:AN386)</f>
        <v>147</v>
      </c>
      <c r="J386" s="215"/>
      <c r="K386" s="215"/>
      <c r="L386" s="215">
        <v>7</v>
      </c>
      <c r="M386" s="215">
        <v>7</v>
      </c>
      <c r="N386" s="215">
        <v>7</v>
      </c>
      <c r="O386" s="215">
        <v>7</v>
      </c>
      <c r="P386" s="215">
        <v>7</v>
      </c>
      <c r="Q386" s="215"/>
      <c r="R386" s="215"/>
      <c r="S386" s="215">
        <v>7</v>
      </c>
      <c r="T386" s="215">
        <v>7</v>
      </c>
      <c r="U386" s="215">
        <v>7</v>
      </c>
      <c r="V386" s="215">
        <v>7</v>
      </c>
      <c r="W386" s="215">
        <v>7</v>
      </c>
      <c r="X386" s="215"/>
      <c r="Y386" s="215"/>
      <c r="Z386" s="215">
        <v>7</v>
      </c>
      <c r="AA386" s="215">
        <v>7</v>
      </c>
      <c r="AB386" s="215">
        <v>7</v>
      </c>
      <c r="AC386" s="215">
        <v>7</v>
      </c>
      <c r="AD386" s="215">
        <v>7</v>
      </c>
      <c r="AE386" s="215"/>
      <c r="AF386" s="215"/>
      <c r="AG386" s="215">
        <v>7</v>
      </c>
      <c r="AH386" s="215">
        <v>7</v>
      </c>
      <c r="AI386" s="215">
        <v>7</v>
      </c>
      <c r="AJ386" s="215">
        <v>7</v>
      </c>
      <c r="AK386" s="215">
        <v>7</v>
      </c>
      <c r="AL386" s="215"/>
      <c r="AM386" s="215"/>
      <c r="AN386" s="215">
        <v>7</v>
      </c>
    </row>
    <row r="387" spans="1:40">
      <c r="A387" s="133">
        <v>9</v>
      </c>
      <c r="B387" s="134" t="s">
        <v>283</v>
      </c>
      <c r="C387" s="133" t="s">
        <v>282</v>
      </c>
      <c r="D387" s="133">
        <f t="shared" si="22"/>
        <v>0</v>
      </c>
      <c r="E387" s="182">
        <v>30.07</v>
      </c>
      <c r="F387" s="129">
        <f t="shared" ref="F387:F394" si="23">D387*E387</f>
        <v>0</v>
      </c>
      <c r="I387" s="213">
        <f t="shared" ref="I387:I396" si="24">SUM(J387:AN387)</f>
        <v>0</v>
      </c>
      <c r="J387" s="215"/>
      <c r="K387" s="215"/>
      <c r="L387" s="215"/>
      <c r="M387" s="215"/>
      <c r="N387" s="215"/>
      <c r="O387" s="215"/>
      <c r="P387" s="215"/>
      <c r="Q387" s="215"/>
      <c r="R387" s="215"/>
      <c r="S387" s="215"/>
      <c r="T387" s="215"/>
      <c r="U387" s="215"/>
      <c r="V387" s="215"/>
      <c r="W387" s="215"/>
      <c r="X387" s="215"/>
      <c r="Y387" s="215"/>
      <c r="Z387" s="215"/>
      <c r="AA387" s="215"/>
      <c r="AB387" s="215"/>
      <c r="AC387" s="215"/>
      <c r="AD387" s="215"/>
      <c r="AE387" s="215"/>
      <c r="AF387" s="215"/>
      <c r="AG387" s="215"/>
      <c r="AH387" s="215"/>
      <c r="AI387" s="215"/>
      <c r="AJ387" s="215"/>
      <c r="AK387" s="215"/>
      <c r="AL387" s="215"/>
      <c r="AM387" s="215"/>
      <c r="AN387" s="215"/>
    </row>
    <row r="388" spans="1:40">
      <c r="A388" s="133">
        <v>10</v>
      </c>
      <c r="B388" s="21" t="s">
        <v>382</v>
      </c>
      <c r="C388" s="133" t="s">
        <v>413</v>
      </c>
      <c r="D388" s="133">
        <f t="shared" si="22"/>
        <v>1</v>
      </c>
      <c r="E388" s="182">
        <v>1589.86</v>
      </c>
      <c r="F388" s="129">
        <f t="shared" si="23"/>
        <v>1589.86</v>
      </c>
      <c r="I388" s="213">
        <f t="shared" si="24"/>
        <v>1</v>
      </c>
      <c r="J388" s="215"/>
      <c r="K388" s="215">
        <v>1</v>
      </c>
      <c r="L388" s="215"/>
      <c r="M388" s="215"/>
      <c r="N388" s="215"/>
      <c r="O388" s="215"/>
      <c r="P388" s="215"/>
      <c r="Q388" s="215"/>
      <c r="R388" s="215"/>
      <c r="S388" s="215"/>
      <c r="T388" s="215"/>
      <c r="U388" s="215"/>
      <c r="V388" s="215"/>
      <c r="W388" s="215"/>
      <c r="X388" s="215"/>
      <c r="Y388" s="215"/>
      <c r="Z388" s="215"/>
      <c r="AA388" s="215"/>
      <c r="AB388" s="215"/>
      <c r="AC388" s="215"/>
      <c r="AD388" s="215"/>
      <c r="AE388" s="215"/>
      <c r="AF388" s="215"/>
      <c r="AG388" s="215"/>
      <c r="AH388" s="215"/>
      <c r="AI388" s="215"/>
      <c r="AJ388" s="215"/>
      <c r="AK388" s="215"/>
      <c r="AL388" s="215"/>
      <c r="AM388" s="215"/>
      <c r="AN388" s="215"/>
    </row>
    <row r="389" spans="1:40">
      <c r="A389" s="133">
        <v>11</v>
      </c>
      <c r="B389" s="21" t="s">
        <v>383</v>
      </c>
      <c r="C389" s="133" t="s">
        <v>413</v>
      </c>
      <c r="D389" s="133">
        <f t="shared" si="22"/>
        <v>0</v>
      </c>
      <c r="E389" s="182">
        <v>322.39</v>
      </c>
      <c r="F389" s="129">
        <f t="shared" si="23"/>
        <v>0</v>
      </c>
      <c r="I389" s="213">
        <f t="shared" si="24"/>
        <v>0</v>
      </c>
      <c r="J389" s="215"/>
      <c r="K389" s="215"/>
      <c r="L389" s="215"/>
      <c r="M389" s="215"/>
      <c r="N389" s="215"/>
      <c r="O389" s="215"/>
      <c r="P389" s="215"/>
      <c r="Q389" s="215"/>
      <c r="R389" s="215"/>
      <c r="S389" s="215"/>
      <c r="T389" s="215"/>
      <c r="U389" s="215"/>
      <c r="V389" s="215"/>
      <c r="W389" s="215"/>
      <c r="X389" s="215"/>
      <c r="Y389" s="215"/>
      <c r="Z389" s="215"/>
      <c r="AA389" s="215"/>
      <c r="AB389" s="215"/>
      <c r="AC389" s="215"/>
      <c r="AD389" s="215"/>
      <c r="AE389" s="215"/>
      <c r="AF389" s="215"/>
      <c r="AG389" s="215"/>
      <c r="AH389" s="215"/>
      <c r="AI389" s="215"/>
      <c r="AJ389" s="215"/>
      <c r="AK389" s="215"/>
      <c r="AL389" s="215"/>
      <c r="AM389" s="215"/>
      <c r="AN389" s="215"/>
    </row>
    <row r="390" spans="1:40">
      <c r="A390" s="133">
        <v>12</v>
      </c>
      <c r="B390" s="21" t="s">
        <v>384</v>
      </c>
      <c r="C390" s="133" t="s">
        <v>413</v>
      </c>
      <c r="D390" s="133">
        <f t="shared" si="22"/>
        <v>1</v>
      </c>
      <c r="E390" s="182">
        <v>4.8499999999999996</v>
      </c>
      <c r="F390" s="129">
        <f t="shared" si="23"/>
        <v>4.8499999999999996</v>
      </c>
      <c r="I390" s="213">
        <f t="shared" si="24"/>
        <v>1</v>
      </c>
      <c r="J390" s="215"/>
      <c r="K390" s="215">
        <v>1</v>
      </c>
      <c r="L390" s="215"/>
      <c r="M390" s="215"/>
      <c r="N390" s="215"/>
      <c r="O390" s="215"/>
      <c r="P390" s="215"/>
      <c r="Q390" s="215"/>
      <c r="R390" s="215"/>
      <c r="S390" s="215"/>
      <c r="T390" s="215"/>
      <c r="U390" s="215"/>
      <c r="V390" s="215"/>
      <c r="W390" s="215"/>
      <c r="X390" s="215"/>
      <c r="Y390" s="215"/>
      <c r="Z390" s="215"/>
      <c r="AA390" s="215"/>
      <c r="AB390" s="215"/>
      <c r="AC390" s="215"/>
      <c r="AD390" s="215"/>
      <c r="AE390" s="215"/>
      <c r="AF390" s="215"/>
      <c r="AG390" s="215"/>
      <c r="AH390" s="215"/>
      <c r="AI390" s="215"/>
      <c r="AJ390" s="215"/>
      <c r="AK390" s="215"/>
      <c r="AL390" s="215"/>
      <c r="AM390" s="215"/>
      <c r="AN390" s="215"/>
    </row>
    <row r="391" spans="1:40">
      <c r="A391" s="133">
        <v>13</v>
      </c>
      <c r="B391" s="21" t="s">
        <v>385</v>
      </c>
      <c r="C391" s="133" t="s">
        <v>413</v>
      </c>
      <c r="D391" s="133">
        <f t="shared" si="22"/>
        <v>1</v>
      </c>
      <c r="E391" s="182">
        <v>13.44</v>
      </c>
      <c r="F391" s="129">
        <f t="shared" si="23"/>
        <v>13.44</v>
      </c>
      <c r="I391" s="213">
        <f t="shared" si="24"/>
        <v>1</v>
      </c>
      <c r="J391" s="215"/>
      <c r="K391" s="215">
        <v>1</v>
      </c>
      <c r="L391" s="215"/>
      <c r="M391" s="215"/>
      <c r="N391" s="215"/>
      <c r="O391" s="215"/>
      <c r="P391" s="215"/>
      <c r="Q391" s="215"/>
      <c r="R391" s="215"/>
      <c r="S391" s="215"/>
      <c r="T391" s="215"/>
      <c r="U391" s="215"/>
      <c r="V391" s="215"/>
      <c r="W391" s="215"/>
      <c r="X391" s="215"/>
      <c r="Y391" s="215"/>
      <c r="Z391" s="215"/>
      <c r="AA391" s="215"/>
      <c r="AB391" s="215"/>
      <c r="AC391" s="215"/>
      <c r="AD391" s="215"/>
      <c r="AE391" s="215"/>
      <c r="AF391" s="215"/>
      <c r="AG391" s="215"/>
      <c r="AH391" s="215"/>
      <c r="AI391" s="215"/>
      <c r="AJ391" s="215"/>
      <c r="AK391" s="215"/>
      <c r="AL391" s="215"/>
      <c r="AM391" s="215"/>
      <c r="AN391" s="215"/>
    </row>
    <row r="392" spans="1:40">
      <c r="A392" s="133">
        <v>14</v>
      </c>
      <c r="B392" s="21" t="s">
        <v>386</v>
      </c>
      <c r="C392" s="133" t="s">
        <v>413</v>
      </c>
      <c r="D392" s="133">
        <f t="shared" si="22"/>
        <v>0</v>
      </c>
      <c r="E392" s="182">
        <v>43.44</v>
      </c>
      <c r="F392" s="129">
        <f t="shared" si="23"/>
        <v>0</v>
      </c>
      <c r="I392" s="213">
        <f t="shared" si="24"/>
        <v>0</v>
      </c>
      <c r="J392" s="215"/>
      <c r="K392" s="215"/>
      <c r="L392" s="215"/>
      <c r="M392" s="215"/>
      <c r="N392" s="215"/>
      <c r="O392" s="215"/>
      <c r="P392" s="215"/>
      <c r="Q392" s="215"/>
      <c r="R392" s="215"/>
      <c r="S392" s="215"/>
      <c r="T392" s="215"/>
      <c r="U392" s="215"/>
      <c r="V392" s="215"/>
      <c r="W392" s="215"/>
      <c r="X392" s="215"/>
      <c r="Y392" s="215"/>
      <c r="Z392" s="215"/>
      <c r="AA392" s="215"/>
      <c r="AB392" s="215"/>
      <c r="AC392" s="215"/>
      <c r="AD392" s="215"/>
      <c r="AE392" s="215"/>
      <c r="AF392" s="215"/>
      <c r="AG392" s="215"/>
      <c r="AH392" s="215"/>
      <c r="AI392" s="215"/>
      <c r="AJ392" s="215"/>
      <c r="AK392" s="215"/>
      <c r="AL392" s="215"/>
      <c r="AM392" s="215"/>
      <c r="AN392" s="215"/>
    </row>
    <row r="393" spans="1:40">
      <c r="A393" s="133">
        <v>15</v>
      </c>
      <c r="B393" s="21" t="s">
        <v>387</v>
      </c>
      <c r="C393" s="133" t="s">
        <v>413</v>
      </c>
      <c r="D393" s="133">
        <f t="shared" si="22"/>
        <v>0</v>
      </c>
      <c r="E393" s="182">
        <v>40.92</v>
      </c>
      <c r="F393" s="129">
        <f t="shared" si="23"/>
        <v>0</v>
      </c>
      <c r="I393" s="213">
        <f t="shared" si="24"/>
        <v>0</v>
      </c>
      <c r="J393" s="215"/>
      <c r="K393" s="215"/>
      <c r="L393" s="215"/>
      <c r="M393" s="215"/>
      <c r="N393" s="215"/>
      <c r="O393" s="215"/>
      <c r="P393" s="215"/>
      <c r="Q393" s="215"/>
      <c r="R393" s="215"/>
      <c r="S393" s="215"/>
      <c r="T393" s="215"/>
      <c r="U393" s="215"/>
      <c r="V393" s="215"/>
      <c r="W393" s="215"/>
      <c r="X393" s="215"/>
      <c r="Y393" s="215"/>
      <c r="Z393" s="215"/>
      <c r="AA393" s="215"/>
      <c r="AB393" s="215"/>
      <c r="AC393" s="215"/>
      <c r="AD393" s="215"/>
      <c r="AE393" s="215"/>
      <c r="AF393" s="215"/>
      <c r="AG393" s="215"/>
      <c r="AH393" s="215"/>
      <c r="AI393" s="215"/>
      <c r="AJ393" s="215"/>
      <c r="AK393" s="215"/>
      <c r="AL393" s="215"/>
      <c r="AM393" s="215"/>
      <c r="AN393" s="215"/>
    </row>
    <row r="394" spans="1:40">
      <c r="A394" s="133">
        <v>16</v>
      </c>
      <c r="B394" s="21" t="s">
        <v>388</v>
      </c>
      <c r="C394" s="133" t="s">
        <v>413</v>
      </c>
      <c r="D394" s="133">
        <f t="shared" si="22"/>
        <v>1</v>
      </c>
      <c r="E394" s="182">
        <v>485.66</v>
      </c>
      <c r="F394" s="129">
        <f t="shared" si="23"/>
        <v>485.66</v>
      </c>
      <c r="I394" s="213">
        <f t="shared" si="24"/>
        <v>1</v>
      </c>
      <c r="J394" s="215"/>
      <c r="K394" s="215">
        <v>1</v>
      </c>
      <c r="L394" s="215"/>
      <c r="M394" s="215"/>
      <c r="N394" s="215"/>
      <c r="O394" s="215"/>
      <c r="P394" s="215"/>
      <c r="Q394" s="215"/>
      <c r="R394" s="215"/>
      <c r="S394" s="215"/>
      <c r="T394" s="215"/>
      <c r="U394" s="215"/>
      <c r="V394" s="215"/>
      <c r="W394" s="215"/>
      <c r="X394" s="215"/>
      <c r="Y394" s="215"/>
      <c r="Z394" s="215"/>
      <c r="AA394" s="215"/>
      <c r="AB394" s="215"/>
      <c r="AC394" s="215"/>
      <c r="AD394" s="215"/>
      <c r="AE394" s="215"/>
      <c r="AF394" s="215"/>
      <c r="AG394" s="215"/>
      <c r="AH394" s="215"/>
      <c r="AI394" s="215"/>
      <c r="AJ394" s="215"/>
      <c r="AK394" s="215"/>
      <c r="AL394" s="215"/>
      <c r="AM394" s="215"/>
      <c r="AN394" s="215"/>
    </row>
    <row r="395" spans="1:40">
      <c r="A395" s="133">
        <v>17</v>
      </c>
      <c r="B395" s="134" t="s">
        <v>284</v>
      </c>
      <c r="C395" s="133" t="s">
        <v>282</v>
      </c>
      <c r="D395" s="133">
        <f t="shared" si="22"/>
        <v>0</v>
      </c>
      <c r="E395" s="182">
        <v>30.07</v>
      </c>
      <c r="F395" s="129">
        <f>D395*E395</f>
        <v>0</v>
      </c>
      <c r="I395" s="213">
        <f t="shared" si="24"/>
        <v>0</v>
      </c>
      <c r="J395" s="215"/>
      <c r="K395" s="215"/>
      <c r="L395" s="215"/>
      <c r="M395" s="215"/>
      <c r="N395" s="215"/>
      <c r="O395" s="215"/>
      <c r="P395" s="215"/>
      <c r="Q395" s="215"/>
      <c r="R395" s="215"/>
      <c r="S395" s="215"/>
      <c r="T395" s="215"/>
      <c r="U395" s="215"/>
      <c r="V395" s="215"/>
      <c r="W395" s="215"/>
      <c r="X395" s="215"/>
      <c r="Y395" s="215"/>
      <c r="Z395" s="215"/>
      <c r="AA395" s="215"/>
      <c r="AB395" s="215"/>
      <c r="AC395" s="215"/>
      <c r="AD395" s="215"/>
      <c r="AE395" s="215"/>
      <c r="AF395" s="215"/>
      <c r="AG395" s="215"/>
      <c r="AH395" s="215"/>
      <c r="AI395" s="215"/>
      <c r="AJ395" s="215"/>
      <c r="AK395" s="215"/>
      <c r="AL395" s="215"/>
      <c r="AM395" s="215"/>
      <c r="AN395" s="215"/>
    </row>
    <row r="396" spans="1:40" ht="15.75">
      <c r="A396" s="125"/>
      <c r="B396" s="125"/>
      <c r="C396" s="125"/>
      <c r="D396" s="125"/>
      <c r="E396" s="135" t="s">
        <v>285</v>
      </c>
      <c r="F396" s="136">
        <f>SUM(F382:F395)</f>
        <v>14734.1525</v>
      </c>
      <c r="H396" s="19" t="s">
        <v>494</v>
      </c>
      <c r="I396" s="213">
        <f t="shared" si="24"/>
        <v>1</v>
      </c>
      <c r="J396" s="215"/>
      <c r="K396" s="215"/>
      <c r="L396" s="215"/>
      <c r="M396" s="215"/>
      <c r="N396" s="215"/>
      <c r="O396" s="215"/>
      <c r="P396" s="215"/>
      <c r="Q396" s="215"/>
      <c r="R396" s="215"/>
      <c r="S396" s="215"/>
      <c r="T396" s="215">
        <v>1</v>
      </c>
      <c r="U396" s="215"/>
      <c r="V396" s="215"/>
      <c r="W396" s="215"/>
      <c r="X396" s="215"/>
      <c r="Y396" s="215"/>
      <c r="Z396" s="215"/>
      <c r="AA396" s="215"/>
      <c r="AB396" s="215"/>
      <c r="AC396" s="215"/>
      <c r="AD396" s="215"/>
      <c r="AE396" s="215"/>
      <c r="AF396" s="215"/>
      <c r="AG396" s="215"/>
      <c r="AH396" s="215"/>
      <c r="AI396" s="215"/>
      <c r="AJ396" s="215"/>
      <c r="AK396" s="215"/>
      <c r="AL396" s="215"/>
      <c r="AM396" s="215"/>
      <c r="AN396" s="215"/>
    </row>
    <row r="397" spans="1:40" ht="15.75">
      <c r="A397" s="125"/>
      <c r="B397" s="125"/>
      <c r="C397" s="125"/>
      <c r="D397" s="125"/>
      <c r="E397" s="135" t="s">
        <v>286</v>
      </c>
      <c r="F397" s="136">
        <f>F396*20%</f>
        <v>2946.8305</v>
      </c>
    </row>
    <row r="398" spans="1:40" ht="18.75">
      <c r="A398" s="125"/>
      <c r="B398" s="125"/>
      <c r="C398" s="125"/>
      <c r="D398" s="125"/>
      <c r="E398" s="137" t="s">
        <v>287</v>
      </c>
      <c r="F398" s="136">
        <f>SUM(F396:F397)</f>
        <v>17680.983</v>
      </c>
      <c r="G398" s="19" t="s">
        <v>412</v>
      </c>
    </row>
    <row r="399" spans="1:40">
      <c r="A399" s="125"/>
      <c r="B399" s="138" t="s">
        <v>288</v>
      </c>
      <c r="C399" s="125"/>
      <c r="D399" s="125"/>
      <c r="E399" s="125"/>
      <c r="F399" s="139"/>
      <c r="G399" s="130">
        <v>1</v>
      </c>
      <c r="H399" s="130">
        <v>3</v>
      </c>
    </row>
    <row r="400" spans="1:40">
      <c r="A400" s="133">
        <v>1</v>
      </c>
      <c r="B400" s="134" t="s">
        <v>289</v>
      </c>
      <c r="C400" s="133" t="s">
        <v>290</v>
      </c>
      <c r="D400" s="157">
        <f>SUM(G400:H400)*I400</f>
        <v>844</v>
      </c>
      <c r="E400" s="23">
        <v>0.1</v>
      </c>
      <c r="F400" s="136">
        <f>SUM(D400*E400)</f>
        <v>84.4</v>
      </c>
      <c r="G400" s="212">
        <f>SUM('Разполож съдове'!$E$122:$F$122)</f>
        <v>97</v>
      </c>
      <c r="H400" s="212">
        <f>SUM('Разполож съдове'!$E$83:$F$83)*H399</f>
        <v>114</v>
      </c>
      <c r="I400" s="213">
        <f>SUM(J400:AN400)</f>
        <v>4</v>
      </c>
      <c r="J400" s="215"/>
      <c r="K400" s="215"/>
      <c r="L400" s="215"/>
      <c r="M400" s="215"/>
      <c r="N400" s="215"/>
      <c r="O400" s="215">
        <v>1</v>
      </c>
      <c r="P400" s="215"/>
      <c r="Q400" s="215"/>
      <c r="R400" s="215"/>
      <c r="S400" s="215"/>
      <c r="T400" s="215"/>
      <c r="U400" s="215"/>
      <c r="V400" s="215">
        <v>1</v>
      </c>
      <c r="W400" s="215"/>
      <c r="X400" s="215"/>
      <c r="Y400" s="215"/>
      <c r="Z400" s="215"/>
      <c r="AA400" s="215"/>
      <c r="AB400" s="215"/>
      <c r="AC400" s="215">
        <v>1</v>
      </c>
      <c r="AD400" s="215"/>
      <c r="AE400" s="215"/>
      <c r="AF400" s="215"/>
      <c r="AG400" s="215"/>
      <c r="AH400" s="215"/>
      <c r="AI400" s="215"/>
      <c r="AJ400" s="215">
        <v>1</v>
      </c>
      <c r="AK400" s="215"/>
      <c r="AL400" s="215"/>
      <c r="AM400" s="215"/>
      <c r="AN400" s="215"/>
    </row>
    <row r="401" spans="1:8">
      <c r="A401" s="133">
        <v>2</v>
      </c>
      <c r="B401" s="134" t="s">
        <v>291</v>
      </c>
      <c r="C401" s="133" t="s">
        <v>290</v>
      </c>
      <c r="D401" s="157">
        <f>SUM(G401:H401)*I400</f>
        <v>9104</v>
      </c>
      <c r="E401" s="23">
        <v>0.05</v>
      </c>
      <c r="F401" s="136">
        <f>SUM(D401*E401)</f>
        <v>455.20000000000005</v>
      </c>
      <c r="G401" s="212">
        <f>SUM('Разполож съдове'!$G$122:$J$122)</f>
        <v>1738</v>
      </c>
      <c r="H401" s="212">
        <f>SUM('Разполож съдове'!$G$83:$J$83)*2</f>
        <v>538</v>
      </c>
    </row>
    <row r="402" spans="1:8">
      <c r="A402" s="133">
        <v>3</v>
      </c>
      <c r="B402" s="134" t="s">
        <v>292</v>
      </c>
      <c r="C402" s="133" t="s">
        <v>279</v>
      </c>
      <c r="D402" s="157">
        <f>I396</f>
        <v>1</v>
      </c>
      <c r="E402" s="23">
        <v>430.56</v>
      </c>
      <c r="F402" s="136">
        <f>SUM(D402*E402)</f>
        <v>430.56</v>
      </c>
    </row>
    <row r="403" spans="1:8" ht="15.75">
      <c r="A403" s="125"/>
      <c r="E403" s="135" t="s">
        <v>293</v>
      </c>
      <c r="F403" s="136">
        <f>SUM(F400:F402)</f>
        <v>970.16000000000008</v>
      </c>
    </row>
    <row r="404" spans="1:8">
      <c r="A404" s="125"/>
      <c r="F404" s="125"/>
    </row>
    <row r="405" spans="1:8">
      <c r="A405" s="125"/>
    </row>
    <row r="406" spans="1:8" ht="18.75">
      <c r="A406" s="125"/>
      <c r="E406" s="137" t="s">
        <v>294</v>
      </c>
      <c r="F406" s="167">
        <f>SUM(F398,F403)</f>
        <v>18651.143</v>
      </c>
    </row>
    <row r="407" spans="1:8">
      <c r="A407" s="125"/>
    </row>
    <row r="408" spans="1:8" ht="15.75">
      <c r="A408" s="125"/>
      <c r="B408" s="126" t="s">
        <v>295</v>
      </c>
      <c r="C408" s="125"/>
      <c r="D408" s="125"/>
      <c r="E408" s="125"/>
      <c r="F408" s="125"/>
    </row>
    <row r="409" spans="1:8">
      <c r="A409" s="125"/>
      <c r="B409" s="125"/>
      <c r="C409" s="125"/>
      <c r="D409" s="125"/>
      <c r="E409" s="125"/>
      <c r="F409" s="125"/>
    </row>
    <row r="410" spans="1:8">
      <c r="A410" s="125"/>
      <c r="B410" s="125"/>
      <c r="C410" s="125"/>
      <c r="D410" s="125"/>
      <c r="E410" s="125"/>
      <c r="F410" s="125"/>
    </row>
    <row r="411" spans="1:8">
      <c r="A411" s="125"/>
      <c r="B411" s="125"/>
      <c r="C411" s="125"/>
      <c r="D411" s="125"/>
      <c r="E411" s="125"/>
      <c r="F411" s="125"/>
    </row>
    <row r="412" spans="1:8" ht="15.75">
      <c r="A412" s="125"/>
      <c r="B412" s="141" t="s">
        <v>297</v>
      </c>
      <c r="C412" s="141" t="s">
        <v>298</v>
      </c>
      <c r="D412" s="142"/>
      <c r="E412" s="125"/>
      <c r="F412" s="125"/>
    </row>
    <row r="413" spans="1:8">
      <c r="B413" s="125" t="s">
        <v>63</v>
      </c>
      <c r="C413" s="125" t="s">
        <v>299</v>
      </c>
      <c r="D413" s="142"/>
      <c r="E413" s="125"/>
      <c r="F413" s="125"/>
    </row>
    <row r="414" spans="1:8">
      <c r="A414" s="125"/>
      <c r="B414" s="125" t="s">
        <v>300</v>
      </c>
      <c r="C414" s="125" t="s">
        <v>301</v>
      </c>
      <c r="D414" s="142"/>
      <c r="E414" s="125"/>
      <c r="F414" s="125"/>
    </row>
    <row r="417" spans="1:44" ht="15">
      <c r="A417" s="245" t="s">
        <v>267</v>
      </c>
      <c r="B417" s="245"/>
      <c r="C417" s="245"/>
      <c r="D417" s="245"/>
      <c r="E417" s="245"/>
      <c r="F417" s="245"/>
    </row>
    <row r="418" spans="1:44" ht="15">
      <c r="A418" s="245" t="s">
        <v>406</v>
      </c>
      <c r="B418" s="245"/>
      <c r="C418" s="245"/>
      <c r="D418" s="245"/>
      <c r="E418" s="245"/>
      <c r="F418" s="245"/>
    </row>
    <row r="419" spans="1:44">
      <c r="A419" s="125"/>
      <c r="B419" s="125"/>
      <c r="C419" s="125"/>
      <c r="D419" s="125"/>
      <c r="E419" s="125"/>
      <c r="F419" s="125"/>
    </row>
    <row r="420" spans="1:44" ht="15.75">
      <c r="A420" s="126" t="s">
        <v>268</v>
      </c>
      <c r="B420" s="125"/>
      <c r="C420" s="125"/>
      <c r="D420" s="125"/>
      <c r="E420" s="125"/>
      <c r="F420" s="125"/>
    </row>
    <row r="421" spans="1:44" ht="15.75">
      <c r="A421" s="126" t="s">
        <v>269</v>
      </c>
      <c r="B421" s="125"/>
      <c r="C421" s="125"/>
      <c r="D421" s="125"/>
      <c r="E421" s="125"/>
      <c r="F421" s="125"/>
    </row>
    <row r="422" spans="1:44">
      <c r="A422" s="125"/>
      <c r="B422" s="125"/>
      <c r="C422" s="125"/>
      <c r="D422" s="125"/>
      <c r="E422" s="125"/>
      <c r="F422" s="125"/>
    </row>
    <row r="423" spans="1:44" ht="23.25">
      <c r="A423" s="246" t="s">
        <v>304</v>
      </c>
      <c r="B423" s="246"/>
      <c r="C423" s="246"/>
      <c r="D423" s="246"/>
      <c r="E423" s="246"/>
      <c r="F423" s="246"/>
    </row>
    <row r="424" spans="1:44" ht="15.75">
      <c r="A424" s="243" t="s">
        <v>271</v>
      </c>
      <c r="B424" s="243"/>
      <c r="C424" s="243"/>
      <c r="D424" s="243"/>
      <c r="E424" s="243"/>
      <c r="F424" s="243"/>
    </row>
    <row r="425" spans="1:44" ht="15.75">
      <c r="A425" s="243" t="s">
        <v>482</v>
      </c>
      <c r="B425" s="243"/>
      <c r="C425" s="243"/>
      <c r="D425" s="243"/>
      <c r="E425" s="243"/>
      <c r="F425" s="243"/>
      <c r="AO425" s="132"/>
      <c r="AP425" s="132"/>
      <c r="AQ425" s="132"/>
      <c r="AR425" s="132"/>
    </row>
    <row r="426" spans="1:44">
      <c r="A426" s="125"/>
      <c r="B426" s="125"/>
      <c r="C426" s="125"/>
      <c r="D426" s="125"/>
      <c r="E426" s="125"/>
      <c r="F426" s="125"/>
    </row>
    <row r="427" spans="1:44" ht="15.75">
      <c r="A427" s="243" t="s">
        <v>483</v>
      </c>
      <c r="B427" s="243"/>
      <c r="C427" s="243"/>
      <c r="D427" s="243"/>
      <c r="E427" s="243"/>
      <c r="F427" s="243"/>
    </row>
    <row r="428" spans="1:44" ht="15.75">
      <c r="A428" s="243" t="s">
        <v>400</v>
      </c>
      <c r="B428" s="243"/>
      <c r="C428" s="243"/>
      <c r="D428" s="243"/>
      <c r="E428" s="243"/>
      <c r="F428" s="243"/>
    </row>
    <row r="429" spans="1:44" ht="15.75">
      <c r="A429" s="243" t="s">
        <v>401</v>
      </c>
      <c r="B429" s="243"/>
      <c r="C429" s="243"/>
      <c r="D429" s="243"/>
      <c r="E429" s="243"/>
      <c r="F429" s="243"/>
      <c r="U429" s="19">
        <v>9</v>
      </c>
    </row>
    <row r="430" spans="1:44" ht="15.75">
      <c r="A430" s="243" t="s">
        <v>484</v>
      </c>
      <c r="B430" s="243"/>
      <c r="C430" s="243"/>
      <c r="D430" s="243"/>
      <c r="E430" s="243"/>
      <c r="F430" s="243"/>
    </row>
    <row r="431" spans="1:44" ht="15.75">
      <c r="A431" s="243" t="s">
        <v>272</v>
      </c>
      <c r="B431" s="243"/>
      <c r="C431" s="243"/>
      <c r="D431" s="243"/>
      <c r="E431" s="243"/>
      <c r="F431" s="243"/>
    </row>
    <row r="432" spans="1:44">
      <c r="A432" s="125"/>
      <c r="B432" s="125"/>
      <c r="C432" s="125"/>
      <c r="D432" s="125"/>
      <c r="E432" s="125"/>
      <c r="F432" s="125"/>
      <c r="I432" s="21"/>
      <c r="J432" s="209">
        <v>1</v>
      </c>
      <c r="K432" s="209">
        <v>2</v>
      </c>
      <c r="L432" s="209">
        <v>3</v>
      </c>
      <c r="M432" s="210">
        <v>4</v>
      </c>
      <c r="N432" s="210">
        <v>5</v>
      </c>
      <c r="O432" s="210">
        <v>6</v>
      </c>
      <c r="P432" s="210">
        <v>7</v>
      </c>
      <c r="Q432" s="210">
        <v>8</v>
      </c>
      <c r="R432" s="210">
        <v>9</v>
      </c>
      <c r="S432" s="210">
        <v>10</v>
      </c>
      <c r="T432" s="210">
        <v>11</v>
      </c>
      <c r="U432" s="210">
        <v>12</v>
      </c>
      <c r="V432" s="210">
        <v>13</v>
      </c>
      <c r="W432" s="210">
        <v>14</v>
      </c>
      <c r="X432" s="210">
        <v>15</v>
      </c>
      <c r="Y432" s="210">
        <v>16</v>
      </c>
      <c r="Z432" s="210">
        <v>17</v>
      </c>
      <c r="AA432" s="210">
        <v>18</v>
      </c>
      <c r="AB432" s="210">
        <v>19</v>
      </c>
      <c r="AC432" s="210">
        <v>20</v>
      </c>
      <c r="AD432" s="210">
        <v>21</v>
      </c>
      <c r="AE432" s="210">
        <v>22</v>
      </c>
      <c r="AF432" s="210">
        <v>23</v>
      </c>
      <c r="AG432" s="210">
        <v>24</v>
      </c>
      <c r="AH432" s="210">
        <v>25</v>
      </c>
      <c r="AI432" s="210">
        <v>26</v>
      </c>
      <c r="AJ432" s="210">
        <v>27</v>
      </c>
      <c r="AK432" s="210">
        <v>28</v>
      </c>
      <c r="AL432" s="210">
        <v>29</v>
      </c>
      <c r="AM432" s="210">
        <v>30</v>
      </c>
      <c r="AN432" s="164">
        <v>31</v>
      </c>
    </row>
    <row r="433" spans="1:40" ht="25.5">
      <c r="A433" s="131" t="s">
        <v>108</v>
      </c>
      <c r="B433" s="131" t="s">
        <v>273</v>
      </c>
      <c r="C433" s="131" t="s">
        <v>274</v>
      </c>
      <c r="D433" s="128" t="s">
        <v>275</v>
      </c>
      <c r="E433" s="128" t="s">
        <v>270</v>
      </c>
      <c r="F433" s="128" t="s">
        <v>276</v>
      </c>
      <c r="I433" s="211"/>
      <c r="J433" s="216"/>
      <c r="K433" s="216"/>
      <c r="L433" s="217"/>
      <c r="M433" s="216"/>
      <c r="N433" s="216" t="s">
        <v>277</v>
      </c>
      <c r="O433" s="216" t="s">
        <v>277</v>
      </c>
      <c r="P433" s="215"/>
      <c r="Q433" s="215"/>
      <c r="R433" s="217"/>
      <c r="S433" s="216"/>
      <c r="T433" s="216"/>
      <c r="U433" s="216" t="s">
        <v>277</v>
      </c>
      <c r="V433" s="216" t="s">
        <v>277</v>
      </c>
      <c r="W433" s="216"/>
      <c r="X433" s="216"/>
      <c r="Y433" s="217"/>
      <c r="Z433" s="216"/>
      <c r="AA433" s="216"/>
      <c r="AB433" s="216" t="s">
        <v>277</v>
      </c>
      <c r="AC433" s="216" t="s">
        <v>277</v>
      </c>
      <c r="AD433" s="216"/>
      <c r="AE433" s="216" t="s">
        <v>277</v>
      </c>
      <c r="AF433" s="216"/>
      <c r="AG433" s="216"/>
      <c r="AH433" s="216"/>
      <c r="AI433" s="216" t="s">
        <v>277</v>
      </c>
      <c r="AJ433" s="216" t="s">
        <v>277</v>
      </c>
      <c r="AK433" s="217"/>
      <c r="AL433" s="215"/>
      <c r="AM433" s="215"/>
    </row>
    <row r="434" spans="1:40">
      <c r="A434" s="133">
        <v>1</v>
      </c>
      <c r="B434" s="134" t="s">
        <v>278</v>
      </c>
      <c r="C434" s="133" t="s">
        <v>279</v>
      </c>
      <c r="D434" s="133">
        <f>I434</f>
        <v>11.75</v>
      </c>
      <c r="E434" s="23">
        <v>419.23</v>
      </c>
      <c r="F434" s="129">
        <f>D434*E434</f>
        <v>4925.9525000000003</v>
      </c>
      <c r="I434" s="213">
        <f>SUM(J434:AN434)/8</f>
        <v>11.75</v>
      </c>
      <c r="J434" s="215">
        <v>4</v>
      </c>
      <c r="K434" s="215">
        <v>4</v>
      </c>
      <c r="L434" s="215">
        <v>4</v>
      </c>
      <c r="M434" s="215">
        <v>5</v>
      </c>
      <c r="N434" s="215"/>
      <c r="O434" s="215"/>
      <c r="P434" s="215">
        <v>5</v>
      </c>
      <c r="Q434" s="215">
        <v>4</v>
      </c>
      <c r="R434" s="215">
        <v>4</v>
      </c>
      <c r="S434" s="215">
        <v>4</v>
      </c>
      <c r="T434" s="215">
        <v>5</v>
      </c>
      <c r="U434" s="215"/>
      <c r="V434" s="215"/>
      <c r="W434" s="215">
        <v>5</v>
      </c>
      <c r="X434" s="215">
        <v>4</v>
      </c>
      <c r="Y434" s="215">
        <v>4</v>
      </c>
      <c r="Z434" s="215">
        <v>4</v>
      </c>
      <c r="AA434" s="215">
        <v>5</v>
      </c>
      <c r="AB434" s="215"/>
      <c r="AC434" s="215"/>
      <c r="AD434" s="215">
        <v>5</v>
      </c>
      <c r="AE434" s="215"/>
      <c r="AF434" s="215">
        <v>5</v>
      </c>
      <c r="AG434" s="215">
        <v>4</v>
      </c>
      <c r="AH434" s="215">
        <v>5</v>
      </c>
      <c r="AI434" s="215"/>
      <c r="AJ434" s="215"/>
      <c r="AK434" s="215">
        <v>5</v>
      </c>
      <c r="AL434" s="215">
        <v>4</v>
      </c>
      <c r="AM434" s="215">
        <v>5</v>
      </c>
      <c r="AN434" s="143"/>
    </row>
    <row r="435" spans="1:40">
      <c r="A435" s="133">
        <v>2</v>
      </c>
      <c r="B435" s="134" t="s">
        <v>278</v>
      </c>
      <c r="C435" s="133" t="s">
        <v>279</v>
      </c>
      <c r="D435" s="133">
        <f>I435</f>
        <v>4.5</v>
      </c>
      <c r="E435" s="23">
        <v>427.03</v>
      </c>
      <c r="F435" s="129">
        <f>D435*E435</f>
        <v>1921.6349999999998</v>
      </c>
      <c r="I435" s="213">
        <f>SUM(J435:AN435)/8</f>
        <v>4.5</v>
      </c>
      <c r="J435" s="215">
        <v>4</v>
      </c>
      <c r="K435" s="215"/>
      <c r="L435" s="215">
        <v>4</v>
      </c>
      <c r="M435" s="215"/>
      <c r="N435" s="215"/>
      <c r="O435" s="215"/>
      <c r="P435" s="215"/>
      <c r="Q435" s="215">
        <v>4</v>
      </c>
      <c r="R435" s="215"/>
      <c r="S435" s="215">
        <v>4</v>
      </c>
      <c r="T435" s="215"/>
      <c r="U435" s="215"/>
      <c r="V435" s="215"/>
      <c r="W435" s="215"/>
      <c r="X435" s="215">
        <v>4</v>
      </c>
      <c r="Y435" s="215"/>
      <c r="Z435" s="215">
        <v>4</v>
      </c>
      <c r="AA435" s="215"/>
      <c r="AB435" s="215"/>
      <c r="AC435" s="215"/>
      <c r="AD435" s="215"/>
      <c r="AE435" s="215">
        <v>4</v>
      </c>
      <c r="AF435" s="215"/>
      <c r="AG435" s="215">
        <v>4</v>
      </c>
      <c r="AH435" s="215"/>
      <c r="AI435" s="215"/>
      <c r="AJ435" s="215"/>
      <c r="AK435" s="215"/>
      <c r="AL435" s="215">
        <v>4</v>
      </c>
      <c r="AM435" s="215"/>
      <c r="AN435" s="143"/>
    </row>
    <row r="436" spans="1:40">
      <c r="A436" s="133">
        <v>3</v>
      </c>
      <c r="B436" s="134" t="s">
        <v>280</v>
      </c>
      <c r="C436" s="133" t="s">
        <v>279</v>
      </c>
      <c r="D436" s="133">
        <f t="shared" ref="D436:D447" si="25">I436</f>
        <v>7.875</v>
      </c>
      <c r="E436" s="23">
        <v>214.87</v>
      </c>
      <c r="F436" s="129">
        <f>D436*E436</f>
        <v>1692.1012499999999</v>
      </c>
      <c r="I436" s="213">
        <f>SUM(J436:AN436)/8</f>
        <v>7.875</v>
      </c>
      <c r="J436" s="215"/>
      <c r="K436" s="215">
        <v>5</v>
      </c>
      <c r="L436" s="215"/>
      <c r="M436" s="215">
        <v>5</v>
      </c>
      <c r="N436" s="215"/>
      <c r="O436" s="215"/>
      <c r="P436" s="215">
        <v>5</v>
      </c>
      <c r="Q436" s="215"/>
      <c r="R436" s="215">
        <v>4</v>
      </c>
      <c r="S436" s="215"/>
      <c r="T436" s="215">
        <v>5</v>
      </c>
      <c r="U436" s="215"/>
      <c r="V436" s="215"/>
      <c r="W436" s="215">
        <v>5</v>
      </c>
      <c r="X436" s="215"/>
      <c r="Y436" s="215">
        <v>5</v>
      </c>
      <c r="Z436" s="215"/>
      <c r="AA436" s="215">
        <v>5</v>
      </c>
      <c r="AB436" s="215"/>
      <c r="AC436" s="215"/>
      <c r="AD436" s="215">
        <v>5</v>
      </c>
      <c r="AE436" s="215"/>
      <c r="AF436" s="215">
        <v>5</v>
      </c>
      <c r="AG436" s="215"/>
      <c r="AH436" s="215">
        <v>5</v>
      </c>
      <c r="AI436" s="215"/>
      <c r="AJ436" s="215"/>
      <c r="AK436" s="215">
        <v>5</v>
      </c>
      <c r="AL436" s="215"/>
      <c r="AM436" s="215">
        <v>4</v>
      </c>
      <c r="AN436" s="143"/>
    </row>
    <row r="437" spans="1:40">
      <c r="A437" s="133">
        <v>4</v>
      </c>
      <c r="B437" s="134" t="s">
        <v>399</v>
      </c>
      <c r="C437" s="133" t="s">
        <v>279</v>
      </c>
      <c r="D437" s="133">
        <f t="shared" si="25"/>
        <v>0</v>
      </c>
      <c r="E437" s="182">
        <v>475.8</v>
      </c>
      <c r="F437" s="129">
        <f>D437*E437</f>
        <v>0</v>
      </c>
      <c r="I437" s="213">
        <f>SUM(J437:AN437)/8</f>
        <v>0</v>
      </c>
      <c r="J437" s="215"/>
      <c r="K437" s="215"/>
      <c r="L437" s="215"/>
      <c r="M437" s="215"/>
      <c r="N437" s="215"/>
      <c r="O437" s="215"/>
      <c r="P437" s="215"/>
      <c r="Q437" s="215"/>
      <c r="R437" s="215"/>
      <c r="S437" s="215"/>
      <c r="T437" s="215"/>
      <c r="U437" s="215"/>
      <c r="V437" s="215"/>
      <c r="W437" s="215"/>
      <c r="X437" s="215"/>
      <c r="Y437" s="215"/>
      <c r="Z437" s="215"/>
      <c r="AA437" s="215"/>
      <c r="AB437" s="215"/>
      <c r="AC437" s="215"/>
      <c r="AD437" s="215"/>
      <c r="AE437" s="215"/>
      <c r="AF437" s="215"/>
      <c r="AG437" s="215"/>
      <c r="AH437" s="215"/>
      <c r="AI437" s="215"/>
      <c r="AJ437" s="215"/>
      <c r="AK437" s="215"/>
      <c r="AL437" s="215"/>
      <c r="AM437" s="215"/>
      <c r="AN437" s="143"/>
    </row>
    <row r="438" spans="1:40">
      <c r="A438" s="133">
        <v>5</v>
      </c>
      <c r="B438" s="134" t="s">
        <v>281</v>
      </c>
      <c r="C438" s="133" t="s">
        <v>282</v>
      </c>
      <c r="D438" s="133">
        <f t="shared" si="25"/>
        <v>147</v>
      </c>
      <c r="E438" s="182">
        <v>30.07</v>
      </c>
      <c r="F438" s="129">
        <f>D438*E438</f>
        <v>4420.29</v>
      </c>
      <c r="I438" s="213">
        <f>SUM(J438:AN438)</f>
        <v>147</v>
      </c>
      <c r="J438" s="215">
        <v>7</v>
      </c>
      <c r="K438" s="215">
        <v>7</v>
      </c>
      <c r="L438" s="215">
        <v>7</v>
      </c>
      <c r="M438" s="215">
        <v>7</v>
      </c>
      <c r="N438" s="215"/>
      <c r="O438" s="215"/>
      <c r="P438" s="215">
        <v>7</v>
      </c>
      <c r="Q438" s="215">
        <v>7</v>
      </c>
      <c r="R438" s="215">
        <v>7</v>
      </c>
      <c r="S438" s="215">
        <v>7</v>
      </c>
      <c r="T438" s="215">
        <v>7</v>
      </c>
      <c r="U438" s="215"/>
      <c r="V438" s="215"/>
      <c r="W438" s="215">
        <v>7</v>
      </c>
      <c r="X438" s="215">
        <v>7</v>
      </c>
      <c r="Y438" s="215">
        <v>7</v>
      </c>
      <c r="Z438" s="215">
        <v>7</v>
      </c>
      <c r="AA438" s="215">
        <v>7</v>
      </c>
      <c r="AB438" s="215"/>
      <c r="AC438" s="215"/>
      <c r="AD438" s="215">
        <v>7</v>
      </c>
      <c r="AE438" s="215"/>
      <c r="AF438" s="215">
        <v>7</v>
      </c>
      <c r="AG438" s="215">
        <v>7</v>
      </c>
      <c r="AH438" s="215">
        <v>7</v>
      </c>
      <c r="AI438" s="215"/>
      <c r="AJ438" s="215"/>
      <c r="AK438" s="215">
        <v>7</v>
      </c>
      <c r="AL438" s="215">
        <v>7</v>
      </c>
      <c r="AM438" s="215">
        <v>7</v>
      </c>
      <c r="AN438" s="143"/>
    </row>
    <row r="439" spans="1:40">
      <c r="A439" s="133">
        <v>9</v>
      </c>
      <c r="B439" s="134" t="s">
        <v>283</v>
      </c>
      <c r="C439" s="133" t="s">
        <v>282</v>
      </c>
      <c r="D439" s="133">
        <f t="shared" si="25"/>
        <v>0</v>
      </c>
      <c r="E439" s="182">
        <v>30.07</v>
      </c>
      <c r="F439" s="129">
        <f t="shared" ref="F439:F446" si="26">D439*E439</f>
        <v>0</v>
      </c>
      <c r="I439" s="213">
        <f t="shared" ref="I439:I448" si="27">SUM(J439:AN439)</f>
        <v>0</v>
      </c>
      <c r="J439" s="215"/>
      <c r="K439" s="215"/>
      <c r="L439" s="215"/>
      <c r="M439" s="215"/>
      <c r="N439" s="215"/>
      <c r="O439" s="215"/>
      <c r="P439" s="215"/>
      <c r="Q439" s="215"/>
      <c r="R439" s="215"/>
      <c r="S439" s="215"/>
      <c r="T439" s="215"/>
      <c r="U439" s="215"/>
      <c r="V439" s="215"/>
      <c r="W439" s="215"/>
      <c r="X439" s="215"/>
      <c r="Y439" s="215"/>
      <c r="Z439" s="215"/>
      <c r="AA439" s="215"/>
      <c r="AB439" s="215"/>
      <c r="AC439" s="215"/>
      <c r="AD439" s="215"/>
      <c r="AE439" s="215"/>
      <c r="AF439" s="215"/>
      <c r="AG439" s="215"/>
      <c r="AH439" s="215"/>
      <c r="AI439" s="215"/>
      <c r="AJ439" s="215"/>
      <c r="AK439" s="215"/>
      <c r="AL439" s="215"/>
      <c r="AM439" s="215"/>
      <c r="AN439" s="143"/>
    </row>
    <row r="440" spans="1:40">
      <c r="A440" s="133">
        <v>10</v>
      </c>
      <c r="B440" s="21" t="s">
        <v>382</v>
      </c>
      <c r="C440" s="133" t="s">
        <v>413</v>
      </c>
      <c r="D440" s="133">
        <f t="shared" si="25"/>
        <v>1</v>
      </c>
      <c r="E440" s="182">
        <v>1589.86</v>
      </c>
      <c r="F440" s="129">
        <f t="shared" si="26"/>
        <v>1589.86</v>
      </c>
      <c r="I440" s="213">
        <f t="shared" si="27"/>
        <v>1</v>
      </c>
      <c r="J440" s="215"/>
      <c r="K440" s="215"/>
      <c r="L440" s="215"/>
      <c r="M440" s="215"/>
      <c r="N440" s="215"/>
      <c r="O440" s="215"/>
      <c r="P440" s="215"/>
      <c r="Q440" s="215"/>
      <c r="R440" s="215"/>
      <c r="S440" s="215"/>
      <c r="T440" s="215"/>
      <c r="U440" s="215"/>
      <c r="V440" s="215"/>
      <c r="W440" s="215"/>
      <c r="X440" s="215"/>
      <c r="Y440" s="215"/>
      <c r="Z440" s="215"/>
      <c r="AA440" s="215"/>
      <c r="AB440" s="215"/>
      <c r="AC440" s="215"/>
      <c r="AD440" s="215"/>
      <c r="AE440" s="215"/>
      <c r="AF440" s="215"/>
      <c r="AG440" s="215"/>
      <c r="AH440" s="215"/>
      <c r="AI440" s="215"/>
      <c r="AJ440" s="215"/>
      <c r="AK440" s="215"/>
      <c r="AL440" s="215"/>
      <c r="AM440" s="215">
        <v>1</v>
      </c>
      <c r="AN440" s="143"/>
    </row>
    <row r="441" spans="1:40">
      <c r="A441" s="133">
        <v>11</v>
      </c>
      <c r="B441" s="21" t="s">
        <v>383</v>
      </c>
      <c r="C441" s="133" t="s">
        <v>413</v>
      </c>
      <c r="D441" s="133">
        <f t="shared" si="25"/>
        <v>0</v>
      </c>
      <c r="E441" s="182">
        <v>322.39</v>
      </c>
      <c r="F441" s="129">
        <f t="shared" si="26"/>
        <v>0</v>
      </c>
      <c r="I441" s="213">
        <f t="shared" si="27"/>
        <v>0</v>
      </c>
      <c r="J441" s="215"/>
      <c r="K441" s="215"/>
      <c r="L441" s="215"/>
      <c r="M441" s="215"/>
      <c r="N441" s="215"/>
      <c r="O441" s="215"/>
      <c r="P441" s="215"/>
      <c r="Q441" s="215"/>
      <c r="R441" s="215"/>
      <c r="S441" s="215"/>
      <c r="T441" s="215"/>
      <c r="U441" s="215"/>
      <c r="V441" s="215"/>
      <c r="W441" s="215"/>
      <c r="X441" s="215"/>
      <c r="Y441" s="215"/>
      <c r="Z441" s="215"/>
      <c r="AA441" s="215"/>
      <c r="AB441" s="215"/>
      <c r="AC441" s="215"/>
      <c r="AD441" s="215"/>
      <c r="AE441" s="215"/>
      <c r="AF441" s="215"/>
      <c r="AG441" s="215"/>
      <c r="AH441" s="215"/>
      <c r="AI441" s="215"/>
      <c r="AJ441" s="215"/>
      <c r="AK441" s="215"/>
      <c r="AL441" s="215"/>
      <c r="AM441" s="215"/>
      <c r="AN441" s="143"/>
    </row>
    <row r="442" spans="1:40">
      <c r="A442" s="133">
        <v>12</v>
      </c>
      <c r="B442" s="21" t="s">
        <v>384</v>
      </c>
      <c r="C442" s="133" t="s">
        <v>413</v>
      </c>
      <c r="D442" s="133">
        <f t="shared" si="25"/>
        <v>0</v>
      </c>
      <c r="E442" s="182">
        <v>4.8499999999999996</v>
      </c>
      <c r="F442" s="129">
        <f t="shared" si="26"/>
        <v>0</v>
      </c>
      <c r="I442" s="213">
        <f t="shared" si="27"/>
        <v>0</v>
      </c>
      <c r="J442" s="215"/>
      <c r="K442" s="215"/>
      <c r="L442" s="215"/>
      <c r="M442" s="215"/>
      <c r="N442" s="215"/>
      <c r="O442" s="215"/>
      <c r="P442" s="215"/>
      <c r="Q442" s="215"/>
      <c r="R442" s="215"/>
      <c r="S442" s="215"/>
      <c r="T442" s="215"/>
      <c r="U442" s="215"/>
      <c r="V442" s="215"/>
      <c r="W442" s="215"/>
      <c r="X442" s="215"/>
      <c r="Y442" s="215"/>
      <c r="Z442" s="215"/>
      <c r="AA442" s="215"/>
      <c r="AB442" s="215"/>
      <c r="AC442" s="215"/>
      <c r="AD442" s="215"/>
      <c r="AE442" s="215"/>
      <c r="AF442" s="215"/>
      <c r="AG442" s="215"/>
      <c r="AH442" s="215"/>
      <c r="AI442" s="215"/>
      <c r="AJ442" s="215"/>
      <c r="AK442" s="215"/>
      <c r="AL442" s="215"/>
      <c r="AM442" s="215"/>
      <c r="AN442" s="143"/>
    </row>
    <row r="443" spans="1:40">
      <c r="A443" s="133">
        <v>13</v>
      </c>
      <c r="B443" s="21" t="s">
        <v>385</v>
      </c>
      <c r="C443" s="133" t="s">
        <v>413</v>
      </c>
      <c r="D443" s="133">
        <f t="shared" si="25"/>
        <v>0</v>
      </c>
      <c r="E443" s="182">
        <v>13.44</v>
      </c>
      <c r="F443" s="129">
        <f t="shared" si="26"/>
        <v>0</v>
      </c>
      <c r="I443" s="213">
        <f t="shared" si="27"/>
        <v>0</v>
      </c>
      <c r="J443" s="215"/>
      <c r="K443" s="215"/>
      <c r="L443" s="215"/>
      <c r="M443" s="215"/>
      <c r="N443" s="215"/>
      <c r="O443" s="215"/>
      <c r="P443" s="215"/>
      <c r="Q443" s="215"/>
      <c r="R443" s="215"/>
      <c r="S443" s="215"/>
      <c r="T443" s="215"/>
      <c r="U443" s="215"/>
      <c r="V443" s="215"/>
      <c r="W443" s="215"/>
      <c r="X443" s="215"/>
      <c r="Y443" s="215"/>
      <c r="Z443" s="215"/>
      <c r="AA443" s="215"/>
      <c r="AB443" s="215"/>
      <c r="AC443" s="215"/>
      <c r="AD443" s="215"/>
      <c r="AE443" s="215"/>
      <c r="AF443" s="215"/>
      <c r="AG443" s="215"/>
      <c r="AH443" s="215"/>
      <c r="AI443" s="215"/>
      <c r="AJ443" s="215"/>
      <c r="AK443" s="215"/>
      <c r="AL443" s="215"/>
      <c r="AM443" s="215"/>
      <c r="AN443" s="143"/>
    </row>
    <row r="444" spans="1:40">
      <c r="A444" s="133">
        <v>14</v>
      </c>
      <c r="B444" s="21" t="s">
        <v>386</v>
      </c>
      <c r="C444" s="133" t="s">
        <v>413</v>
      </c>
      <c r="D444" s="133">
        <f t="shared" si="25"/>
        <v>0</v>
      </c>
      <c r="E444" s="182">
        <v>43.44</v>
      </c>
      <c r="F444" s="129">
        <f t="shared" si="26"/>
        <v>0</v>
      </c>
      <c r="I444" s="213">
        <f t="shared" si="27"/>
        <v>0</v>
      </c>
      <c r="J444" s="215"/>
      <c r="K444" s="215"/>
      <c r="L444" s="215"/>
      <c r="M444" s="215"/>
      <c r="N444" s="215"/>
      <c r="O444" s="215"/>
      <c r="P444" s="215"/>
      <c r="Q444" s="215"/>
      <c r="R444" s="215"/>
      <c r="S444" s="215"/>
      <c r="T444" s="215"/>
      <c r="U444" s="215"/>
      <c r="V444" s="215"/>
      <c r="W444" s="215"/>
      <c r="X444" s="215"/>
      <c r="Y444" s="215"/>
      <c r="Z444" s="215"/>
      <c r="AA444" s="215"/>
      <c r="AB444" s="215"/>
      <c r="AC444" s="215"/>
      <c r="AD444" s="215"/>
      <c r="AE444" s="215"/>
      <c r="AF444" s="215"/>
      <c r="AG444" s="215"/>
      <c r="AH444" s="215"/>
      <c r="AI444" s="215"/>
      <c r="AJ444" s="215"/>
      <c r="AK444" s="215"/>
      <c r="AL444" s="215"/>
      <c r="AM444" s="215"/>
      <c r="AN444" s="143"/>
    </row>
    <row r="445" spans="1:40">
      <c r="A445" s="133">
        <v>15</v>
      </c>
      <c r="B445" s="21" t="s">
        <v>387</v>
      </c>
      <c r="C445" s="133" t="s">
        <v>413</v>
      </c>
      <c r="D445" s="133">
        <f t="shared" si="25"/>
        <v>0</v>
      </c>
      <c r="E445" s="182">
        <v>40.92</v>
      </c>
      <c r="F445" s="129">
        <f t="shared" si="26"/>
        <v>0</v>
      </c>
      <c r="I445" s="213">
        <f t="shared" si="27"/>
        <v>0</v>
      </c>
      <c r="J445" s="215"/>
      <c r="K445" s="215"/>
      <c r="L445" s="215"/>
      <c r="M445" s="215"/>
      <c r="N445" s="215"/>
      <c r="O445" s="215"/>
      <c r="P445" s="215"/>
      <c r="Q445" s="215"/>
      <c r="R445" s="215"/>
      <c r="S445" s="215"/>
      <c r="T445" s="215"/>
      <c r="U445" s="215"/>
      <c r="V445" s="215"/>
      <c r="W445" s="215"/>
      <c r="X445" s="215"/>
      <c r="Y445" s="215"/>
      <c r="Z445" s="215"/>
      <c r="AA445" s="215"/>
      <c r="AB445" s="215"/>
      <c r="AC445" s="215"/>
      <c r="AD445" s="215"/>
      <c r="AE445" s="215"/>
      <c r="AF445" s="215"/>
      <c r="AG445" s="215"/>
      <c r="AH445" s="215"/>
      <c r="AI445" s="215"/>
      <c r="AJ445" s="215"/>
      <c r="AK445" s="215"/>
      <c r="AL445" s="215"/>
      <c r="AM445" s="215"/>
      <c r="AN445" s="143"/>
    </row>
    <row r="446" spans="1:40">
      <c r="A446" s="133">
        <v>16</v>
      </c>
      <c r="B446" s="21" t="s">
        <v>388</v>
      </c>
      <c r="C446" s="133" t="s">
        <v>413</v>
      </c>
      <c r="D446" s="133">
        <f t="shared" si="25"/>
        <v>1</v>
      </c>
      <c r="E446" s="182">
        <v>485.66</v>
      </c>
      <c r="F446" s="129">
        <f t="shared" si="26"/>
        <v>485.66</v>
      </c>
      <c r="I446" s="213">
        <f t="shared" si="27"/>
        <v>1</v>
      </c>
      <c r="J446" s="215"/>
      <c r="K446" s="215"/>
      <c r="L446" s="215"/>
      <c r="M446" s="215"/>
      <c r="N446" s="215"/>
      <c r="O446" s="215"/>
      <c r="P446" s="215"/>
      <c r="Q446" s="215"/>
      <c r="R446" s="215"/>
      <c r="S446" s="215"/>
      <c r="T446" s="215"/>
      <c r="U446" s="215"/>
      <c r="V446" s="215"/>
      <c r="W446" s="215"/>
      <c r="X446" s="215"/>
      <c r="Y446" s="215"/>
      <c r="Z446" s="215"/>
      <c r="AA446" s="215"/>
      <c r="AB446" s="215"/>
      <c r="AC446" s="215"/>
      <c r="AD446" s="215"/>
      <c r="AE446" s="215"/>
      <c r="AF446" s="215"/>
      <c r="AG446" s="215"/>
      <c r="AH446" s="215"/>
      <c r="AI446" s="215"/>
      <c r="AJ446" s="215"/>
      <c r="AK446" s="215"/>
      <c r="AL446" s="215"/>
      <c r="AM446" s="215">
        <v>1</v>
      </c>
      <c r="AN446" s="143"/>
    </row>
    <row r="447" spans="1:40">
      <c r="A447" s="133">
        <v>17</v>
      </c>
      <c r="B447" s="134" t="s">
        <v>284</v>
      </c>
      <c r="C447" s="133" t="s">
        <v>282</v>
      </c>
      <c r="D447" s="133">
        <f t="shared" si="25"/>
        <v>0</v>
      </c>
      <c r="E447" s="182">
        <v>30.07</v>
      </c>
      <c r="F447" s="129">
        <f>D447*E447</f>
        <v>0</v>
      </c>
      <c r="I447" s="213">
        <f t="shared" si="27"/>
        <v>0</v>
      </c>
      <c r="J447" s="215"/>
      <c r="K447" s="215"/>
      <c r="L447" s="215"/>
      <c r="M447" s="215"/>
      <c r="N447" s="215"/>
      <c r="O447" s="215"/>
      <c r="P447" s="215"/>
      <c r="Q447" s="215"/>
      <c r="R447" s="215"/>
      <c r="S447" s="215"/>
      <c r="T447" s="215"/>
      <c r="U447" s="215"/>
      <c r="V447" s="215"/>
      <c r="W447" s="215"/>
      <c r="X447" s="215"/>
      <c r="Y447" s="215"/>
      <c r="Z447" s="215"/>
      <c r="AA447" s="215"/>
      <c r="AB447" s="215"/>
      <c r="AC447" s="215"/>
      <c r="AD447" s="215"/>
      <c r="AE447" s="215"/>
      <c r="AF447" s="215"/>
      <c r="AG447" s="215"/>
      <c r="AH447" s="215"/>
      <c r="AI447" s="215"/>
      <c r="AJ447" s="215"/>
      <c r="AK447" s="215"/>
      <c r="AL447" s="215"/>
      <c r="AM447" s="215"/>
      <c r="AN447" s="143"/>
    </row>
    <row r="448" spans="1:40" ht="15.75">
      <c r="A448" s="125"/>
      <c r="B448" s="125"/>
      <c r="C448" s="125"/>
      <c r="D448" s="125"/>
      <c r="E448" s="135" t="s">
        <v>285</v>
      </c>
      <c r="F448" s="136">
        <f>SUM(F434:F447)</f>
        <v>15035.498749999999</v>
      </c>
      <c r="H448" s="19" t="s">
        <v>494</v>
      </c>
      <c r="I448" s="213">
        <f t="shared" si="27"/>
        <v>1</v>
      </c>
      <c r="J448" s="215"/>
      <c r="K448" s="215"/>
      <c r="L448" s="215"/>
      <c r="M448" s="215"/>
      <c r="N448" s="215"/>
      <c r="O448" s="215"/>
      <c r="P448" s="215"/>
      <c r="Q448" s="215"/>
      <c r="R448" s="215"/>
      <c r="S448" s="215"/>
      <c r="T448" s="215"/>
      <c r="U448" s="215"/>
      <c r="V448" s="215"/>
      <c r="W448" s="215"/>
      <c r="X448" s="215"/>
      <c r="Y448" s="215"/>
      <c r="Z448" s="215">
        <v>1</v>
      </c>
      <c r="AA448" s="215"/>
      <c r="AB448" s="215"/>
      <c r="AC448" s="215"/>
      <c r="AD448" s="215"/>
      <c r="AE448" s="215"/>
      <c r="AF448" s="215"/>
      <c r="AG448" s="215"/>
      <c r="AH448" s="215"/>
      <c r="AI448" s="215"/>
      <c r="AJ448" s="215"/>
      <c r="AK448" s="215"/>
      <c r="AL448" s="215"/>
      <c r="AM448" s="215"/>
      <c r="AN448" s="143"/>
    </row>
    <row r="449" spans="1:40" ht="15.75">
      <c r="A449" s="125"/>
      <c r="B449" s="125"/>
      <c r="C449" s="125"/>
      <c r="D449" s="125"/>
      <c r="E449" s="135" t="s">
        <v>286</v>
      </c>
      <c r="F449" s="136">
        <f>F448*20%</f>
        <v>3007.0997499999999</v>
      </c>
      <c r="AN449" s="143"/>
    </row>
    <row r="450" spans="1:40" ht="18.75">
      <c r="A450" s="125"/>
      <c r="B450" s="125"/>
      <c r="C450" s="125"/>
      <c r="D450" s="125"/>
      <c r="E450" s="137" t="s">
        <v>287</v>
      </c>
      <c r="F450" s="136">
        <f>SUM(F448:F449)</f>
        <v>18042.5985</v>
      </c>
      <c r="G450" s="19" t="s">
        <v>412</v>
      </c>
      <c r="AN450" s="143"/>
    </row>
    <row r="451" spans="1:40">
      <c r="A451" s="125"/>
      <c r="B451" s="138" t="s">
        <v>288</v>
      </c>
      <c r="C451" s="125"/>
      <c r="D451" s="125"/>
      <c r="E451" s="125"/>
      <c r="F451" s="139"/>
      <c r="G451" s="130">
        <v>1</v>
      </c>
      <c r="H451" s="130">
        <v>3</v>
      </c>
      <c r="AN451" s="143"/>
    </row>
    <row r="452" spans="1:40">
      <c r="A452" s="133">
        <v>1</v>
      </c>
      <c r="B452" s="134" t="s">
        <v>289</v>
      </c>
      <c r="C452" s="133" t="s">
        <v>290</v>
      </c>
      <c r="D452" s="157">
        <f>SUM(G452:H452)*I452</f>
        <v>844</v>
      </c>
      <c r="E452" s="23">
        <v>0.1</v>
      </c>
      <c r="F452" s="136">
        <f>SUM(D452*E452)</f>
        <v>84.4</v>
      </c>
      <c r="G452" s="212">
        <f>SUM('Разполож съдове'!$E$122:$F$122)</f>
        <v>97</v>
      </c>
      <c r="H452" s="212">
        <f>SUM('Разполож съдове'!$E$83:$F$83)*H451</f>
        <v>114</v>
      </c>
      <c r="I452" s="213">
        <f>SUM(J452:AN452)</f>
        <v>4</v>
      </c>
      <c r="J452" s="215"/>
      <c r="K452" s="215"/>
      <c r="L452" s="215">
        <v>1</v>
      </c>
      <c r="M452" s="215"/>
      <c r="N452" s="215"/>
      <c r="O452" s="215"/>
      <c r="P452" s="215"/>
      <c r="Q452" s="215"/>
      <c r="R452" s="215"/>
      <c r="S452" s="215">
        <v>1</v>
      </c>
      <c r="T452" s="215"/>
      <c r="U452" s="215"/>
      <c r="V452" s="215"/>
      <c r="W452" s="215"/>
      <c r="X452" s="215"/>
      <c r="Y452" s="215">
        <v>1</v>
      </c>
      <c r="Z452" s="215"/>
      <c r="AA452" s="215"/>
      <c r="AB452" s="215"/>
      <c r="AC452" s="215"/>
      <c r="AD452" s="215"/>
      <c r="AE452" s="215"/>
      <c r="AF452" s="215"/>
      <c r="AG452" s="215">
        <v>1</v>
      </c>
      <c r="AH452" s="215"/>
      <c r="AI452" s="215"/>
      <c r="AJ452" s="215"/>
      <c r="AK452" s="215"/>
      <c r="AL452" s="215"/>
      <c r="AM452" s="215"/>
      <c r="AN452" s="143"/>
    </row>
    <row r="453" spans="1:40">
      <c r="A453" s="133">
        <v>2</v>
      </c>
      <c r="B453" s="134" t="s">
        <v>291</v>
      </c>
      <c r="C453" s="133" t="s">
        <v>290</v>
      </c>
      <c r="D453" s="157">
        <f>SUM(G453:H453)*I452</f>
        <v>9104</v>
      </c>
      <c r="E453" s="23">
        <v>0.05</v>
      </c>
      <c r="F453" s="136">
        <f>SUM(D453*E453)</f>
        <v>455.20000000000005</v>
      </c>
      <c r="G453" s="212">
        <f>SUM('Разполож съдове'!$G$122:$J$122)</f>
        <v>1738</v>
      </c>
      <c r="H453" s="212">
        <f>SUM('Разполож съдове'!$G$83:$J$83)*2</f>
        <v>538</v>
      </c>
      <c r="AN453" s="143"/>
    </row>
    <row r="454" spans="1:40">
      <c r="A454" s="133">
        <v>3</v>
      </c>
      <c r="B454" s="134" t="s">
        <v>292</v>
      </c>
      <c r="C454" s="133" t="s">
        <v>279</v>
      </c>
      <c r="D454" s="157">
        <f>I448</f>
        <v>1</v>
      </c>
      <c r="E454" s="23">
        <v>430.56</v>
      </c>
      <c r="F454" s="136">
        <f>SUM(D454*E454)</f>
        <v>430.56</v>
      </c>
      <c r="AN454" s="143"/>
    </row>
    <row r="455" spans="1:40" ht="15.75">
      <c r="A455" s="125"/>
      <c r="E455" s="135" t="s">
        <v>293</v>
      </c>
      <c r="F455" s="136">
        <f>SUM(F452:F454)</f>
        <v>970.16000000000008</v>
      </c>
    </row>
    <row r="456" spans="1:40">
      <c r="A456" s="125"/>
      <c r="F456" s="125"/>
    </row>
    <row r="457" spans="1:40">
      <c r="A457" s="125"/>
    </row>
    <row r="458" spans="1:40" ht="18.75">
      <c r="A458" s="125"/>
      <c r="E458" s="137" t="s">
        <v>294</v>
      </c>
      <c r="F458" s="167">
        <f>SUM(F450,F455)</f>
        <v>19012.7585</v>
      </c>
    </row>
    <row r="459" spans="1:40">
      <c r="A459" s="125"/>
    </row>
    <row r="460" spans="1:40" ht="15.75">
      <c r="A460" s="125"/>
      <c r="B460" s="126" t="s">
        <v>295</v>
      </c>
      <c r="C460" s="125"/>
      <c r="D460" s="125"/>
      <c r="E460" s="125"/>
      <c r="F460" s="125"/>
    </row>
    <row r="461" spans="1:40">
      <c r="A461" s="125"/>
      <c r="B461" s="125"/>
      <c r="C461" s="125"/>
      <c r="D461" s="125"/>
      <c r="E461" s="125"/>
      <c r="F461" s="125"/>
    </row>
    <row r="462" spans="1:40">
      <c r="A462" s="125"/>
      <c r="B462" s="125"/>
      <c r="C462" s="125"/>
      <c r="D462" s="125"/>
      <c r="E462" s="125"/>
      <c r="F462" s="125"/>
    </row>
    <row r="463" spans="1:40">
      <c r="A463" s="125"/>
      <c r="B463" s="125"/>
      <c r="C463" s="125"/>
      <c r="D463" s="125"/>
      <c r="E463" s="125"/>
      <c r="F463" s="125"/>
    </row>
    <row r="464" spans="1:40" ht="15.75">
      <c r="A464" s="125"/>
      <c r="B464" s="141" t="s">
        <v>297</v>
      </c>
      <c r="C464" s="141" t="s">
        <v>298</v>
      </c>
      <c r="D464" s="142"/>
      <c r="E464" s="125"/>
      <c r="F464" s="125"/>
    </row>
    <row r="465" spans="1:42">
      <c r="B465" s="125" t="s">
        <v>63</v>
      </c>
      <c r="C465" s="125" t="s">
        <v>299</v>
      </c>
      <c r="D465" s="142"/>
      <c r="E465" s="125"/>
      <c r="F465" s="125"/>
    </row>
    <row r="466" spans="1:42">
      <c r="A466" s="125"/>
      <c r="B466" s="125" t="s">
        <v>300</v>
      </c>
      <c r="C466" s="125" t="s">
        <v>301</v>
      </c>
      <c r="D466" s="142"/>
      <c r="E466" s="125"/>
      <c r="F466" s="125"/>
    </row>
    <row r="467" spans="1:42">
      <c r="A467" s="125"/>
      <c r="B467" s="125"/>
      <c r="C467" s="125"/>
      <c r="D467" s="142"/>
      <c r="E467" s="125"/>
      <c r="F467" s="125"/>
    </row>
    <row r="468" spans="1:42">
      <c r="A468" s="125"/>
      <c r="B468" s="125"/>
      <c r="C468" s="125"/>
      <c r="D468" s="125"/>
      <c r="E468" s="125"/>
      <c r="F468" s="125"/>
    </row>
    <row r="469" spans="1:42" ht="15">
      <c r="A469" s="245" t="s">
        <v>267</v>
      </c>
      <c r="B469" s="245"/>
      <c r="C469" s="245"/>
      <c r="D469" s="245"/>
      <c r="E469" s="245"/>
      <c r="F469" s="245"/>
      <c r="AO469" s="132"/>
      <c r="AP469" s="132"/>
    </row>
    <row r="470" spans="1:42" ht="15">
      <c r="A470" s="245" t="s">
        <v>406</v>
      </c>
      <c r="B470" s="245"/>
      <c r="C470" s="245"/>
      <c r="D470" s="245"/>
      <c r="E470" s="245"/>
      <c r="F470" s="245"/>
    </row>
    <row r="471" spans="1:42">
      <c r="A471" s="125"/>
      <c r="B471" s="125"/>
      <c r="C471" s="125"/>
      <c r="D471" s="125"/>
      <c r="E471" s="125"/>
      <c r="F471" s="125"/>
    </row>
    <row r="472" spans="1:42" ht="15.75">
      <c r="A472" s="126" t="s">
        <v>268</v>
      </c>
      <c r="B472" s="125"/>
      <c r="C472" s="125"/>
      <c r="D472" s="125"/>
      <c r="E472" s="125"/>
      <c r="F472" s="125"/>
    </row>
    <row r="473" spans="1:42" ht="15.75">
      <c r="A473" s="126" t="s">
        <v>269</v>
      </c>
      <c r="B473" s="125"/>
      <c r="C473" s="125"/>
      <c r="D473" s="125"/>
      <c r="E473" s="125"/>
      <c r="F473" s="125"/>
    </row>
    <row r="474" spans="1:42">
      <c r="A474" s="125"/>
      <c r="B474" s="125"/>
      <c r="C474" s="125"/>
      <c r="D474" s="125"/>
      <c r="E474" s="125"/>
      <c r="F474" s="125"/>
    </row>
    <row r="475" spans="1:42" ht="23.25">
      <c r="A475" s="246" t="s">
        <v>403</v>
      </c>
      <c r="B475" s="246"/>
      <c r="C475" s="246"/>
      <c r="D475" s="246"/>
      <c r="E475" s="246"/>
      <c r="F475" s="246"/>
    </row>
    <row r="476" spans="1:42" ht="15.75">
      <c r="A476" s="243" t="s">
        <v>271</v>
      </c>
      <c r="B476" s="243"/>
      <c r="C476" s="243"/>
      <c r="D476" s="243"/>
      <c r="E476" s="243"/>
      <c r="F476" s="243"/>
    </row>
    <row r="477" spans="1:42" ht="15.75">
      <c r="A477" s="243" t="s">
        <v>485</v>
      </c>
      <c r="B477" s="243"/>
      <c r="C477" s="243"/>
      <c r="D477" s="243"/>
      <c r="E477" s="243"/>
      <c r="F477" s="243"/>
    </row>
    <row r="478" spans="1:42">
      <c r="A478" s="125"/>
      <c r="B478" s="125"/>
      <c r="C478" s="125"/>
      <c r="D478" s="125"/>
      <c r="E478" s="125"/>
      <c r="F478" s="125"/>
    </row>
    <row r="479" spans="1:42" ht="15.75">
      <c r="A479" s="243" t="s">
        <v>486</v>
      </c>
      <c r="B479" s="243"/>
      <c r="C479" s="243"/>
      <c r="D479" s="243"/>
      <c r="E479" s="243"/>
      <c r="F479" s="243"/>
    </row>
    <row r="480" spans="1:42" ht="15.75">
      <c r="A480" s="243" t="s">
        <v>400</v>
      </c>
      <c r="B480" s="243"/>
      <c r="C480" s="243"/>
      <c r="D480" s="243"/>
      <c r="E480" s="243"/>
      <c r="F480" s="243"/>
    </row>
    <row r="481" spans="1:40" ht="15.75">
      <c r="A481" s="243" t="s">
        <v>401</v>
      </c>
      <c r="B481" s="243"/>
      <c r="C481" s="243"/>
      <c r="D481" s="243"/>
      <c r="E481" s="243"/>
      <c r="F481" s="243"/>
      <c r="U481" s="165">
        <v>10</v>
      </c>
    </row>
    <row r="482" spans="1:40" ht="15.75">
      <c r="A482" s="243" t="s">
        <v>487</v>
      </c>
      <c r="B482" s="243"/>
      <c r="C482" s="243"/>
      <c r="D482" s="243"/>
      <c r="E482" s="243"/>
      <c r="F482" s="243"/>
    </row>
    <row r="483" spans="1:40" ht="15.75">
      <c r="A483" s="243" t="s">
        <v>272</v>
      </c>
      <c r="B483" s="243"/>
      <c r="C483" s="243"/>
      <c r="D483" s="243"/>
      <c r="E483" s="243"/>
      <c r="F483" s="243"/>
    </row>
    <row r="484" spans="1:40">
      <c r="A484" s="125"/>
      <c r="B484" s="125"/>
      <c r="C484" s="125"/>
      <c r="D484" s="125"/>
      <c r="E484" s="125"/>
      <c r="F484" s="125"/>
      <c r="I484" s="21"/>
      <c r="J484" s="209">
        <v>1</v>
      </c>
      <c r="K484" s="209">
        <v>2</v>
      </c>
      <c r="L484" s="209">
        <v>3</v>
      </c>
      <c r="M484" s="210">
        <v>4</v>
      </c>
      <c r="N484" s="210">
        <v>5</v>
      </c>
      <c r="O484" s="210">
        <v>6</v>
      </c>
      <c r="P484" s="210">
        <v>7</v>
      </c>
      <c r="Q484" s="210">
        <v>8</v>
      </c>
      <c r="R484" s="210">
        <v>9</v>
      </c>
      <c r="S484" s="210">
        <v>10</v>
      </c>
      <c r="T484" s="210">
        <v>11</v>
      </c>
      <c r="U484" s="210">
        <v>12</v>
      </c>
      <c r="V484" s="210">
        <v>13</v>
      </c>
      <c r="W484" s="210">
        <v>14</v>
      </c>
      <c r="X484" s="210">
        <v>15</v>
      </c>
      <c r="Y484" s="210">
        <v>16</v>
      </c>
      <c r="Z484" s="210">
        <v>17</v>
      </c>
      <c r="AA484" s="210">
        <v>18</v>
      </c>
      <c r="AB484" s="210">
        <v>19</v>
      </c>
      <c r="AC484" s="210">
        <v>20</v>
      </c>
      <c r="AD484" s="210">
        <v>21</v>
      </c>
      <c r="AE484" s="210">
        <v>22</v>
      </c>
      <c r="AF484" s="210">
        <v>23</v>
      </c>
      <c r="AG484" s="210">
        <v>24</v>
      </c>
      <c r="AH484" s="210">
        <v>25</v>
      </c>
      <c r="AI484" s="210">
        <v>26</v>
      </c>
      <c r="AJ484" s="210">
        <v>27</v>
      </c>
      <c r="AK484" s="210">
        <v>28</v>
      </c>
      <c r="AL484" s="210">
        <v>29</v>
      </c>
      <c r="AM484" s="210">
        <v>30</v>
      </c>
      <c r="AN484" s="210">
        <v>31</v>
      </c>
    </row>
    <row r="485" spans="1:40" ht="25.5">
      <c r="A485" s="131" t="s">
        <v>108</v>
      </c>
      <c r="B485" s="131" t="s">
        <v>273</v>
      </c>
      <c r="C485" s="131" t="s">
        <v>274</v>
      </c>
      <c r="D485" s="128" t="s">
        <v>275</v>
      </c>
      <c r="E485" s="128" t="s">
        <v>270</v>
      </c>
      <c r="F485" s="128" t="s">
        <v>276</v>
      </c>
      <c r="I485" s="211"/>
      <c r="J485" s="217"/>
      <c r="K485" s="217"/>
      <c r="L485" s="216" t="s">
        <v>277</v>
      </c>
      <c r="M485" s="216" t="s">
        <v>277</v>
      </c>
      <c r="N485" s="217"/>
      <c r="O485" s="216"/>
      <c r="P485" s="216"/>
      <c r="Q485" s="216"/>
      <c r="R485" s="216"/>
      <c r="S485" s="216" t="s">
        <v>277</v>
      </c>
      <c r="T485" s="216" t="s">
        <v>277</v>
      </c>
      <c r="U485" s="217"/>
      <c r="V485" s="216"/>
      <c r="W485" s="216"/>
      <c r="X485" s="216"/>
      <c r="Y485" s="216"/>
      <c r="Z485" s="216" t="s">
        <v>277</v>
      </c>
      <c r="AA485" s="216" t="s">
        <v>277</v>
      </c>
      <c r="AB485" s="217"/>
      <c r="AC485" s="216"/>
      <c r="AD485" s="216"/>
      <c r="AE485" s="216"/>
      <c r="AF485" s="216"/>
      <c r="AG485" s="216" t="s">
        <v>277</v>
      </c>
      <c r="AH485" s="216" t="s">
        <v>277</v>
      </c>
      <c r="AI485" s="215"/>
      <c r="AJ485" s="215"/>
      <c r="AK485" s="215"/>
      <c r="AL485" s="217"/>
      <c r="AM485" s="216"/>
      <c r="AN485" s="216" t="s">
        <v>277</v>
      </c>
    </row>
    <row r="486" spans="1:40">
      <c r="A486" s="133">
        <v>1</v>
      </c>
      <c r="B486" s="134" t="s">
        <v>278</v>
      </c>
      <c r="C486" s="133" t="s">
        <v>279</v>
      </c>
      <c r="D486" s="133">
        <f>I486</f>
        <v>11</v>
      </c>
      <c r="E486" s="23">
        <v>419.23</v>
      </c>
      <c r="F486" s="129">
        <f>D486*E486</f>
        <v>4611.5300000000007</v>
      </c>
      <c r="I486" s="213">
        <f>SUM(J486:AM486)/8</f>
        <v>11</v>
      </c>
      <c r="J486" s="215">
        <v>4</v>
      </c>
      <c r="K486" s="215">
        <v>4</v>
      </c>
      <c r="L486" s="215"/>
      <c r="M486" s="215"/>
      <c r="N486" s="215">
        <v>4</v>
      </c>
      <c r="O486" s="215">
        <v>4</v>
      </c>
      <c r="P486" s="215">
        <v>4</v>
      </c>
      <c r="Q486" s="215">
        <v>4</v>
      </c>
      <c r="R486" s="215">
        <v>4</v>
      </c>
      <c r="S486" s="215"/>
      <c r="T486" s="215"/>
      <c r="U486" s="215">
        <v>4</v>
      </c>
      <c r="V486" s="215">
        <v>4</v>
      </c>
      <c r="W486" s="215">
        <v>4</v>
      </c>
      <c r="X486" s="215">
        <v>4</v>
      </c>
      <c r="Y486" s="215">
        <v>4</v>
      </c>
      <c r="Z486" s="215"/>
      <c r="AA486" s="215"/>
      <c r="AB486" s="215">
        <v>4</v>
      </c>
      <c r="AC486" s="215">
        <v>4</v>
      </c>
      <c r="AD486" s="215">
        <v>4</v>
      </c>
      <c r="AE486" s="215">
        <v>4</v>
      </c>
      <c r="AF486" s="215">
        <v>4</v>
      </c>
      <c r="AG486" s="215"/>
      <c r="AH486" s="215"/>
      <c r="AI486" s="215">
        <v>4</v>
      </c>
      <c r="AJ486" s="215">
        <v>4</v>
      </c>
      <c r="AK486" s="215">
        <v>4</v>
      </c>
      <c r="AL486" s="215">
        <v>4</v>
      </c>
      <c r="AM486" s="215">
        <v>4</v>
      </c>
      <c r="AN486" s="215"/>
    </row>
    <row r="487" spans="1:40">
      <c r="A487" s="133">
        <v>2</v>
      </c>
      <c r="B487" s="134" t="s">
        <v>278</v>
      </c>
      <c r="C487" s="133" t="s">
        <v>279</v>
      </c>
      <c r="D487" s="133">
        <f>I487</f>
        <v>2.25</v>
      </c>
      <c r="E487" s="23">
        <v>427.03</v>
      </c>
      <c r="F487" s="129">
        <f>D487*E487</f>
        <v>960.81749999999988</v>
      </c>
      <c r="I487" s="213">
        <f>SUM(J487:AM487)/8</f>
        <v>2.25</v>
      </c>
      <c r="J487" s="215">
        <v>2</v>
      </c>
      <c r="K487" s="215"/>
      <c r="L487" s="215"/>
      <c r="M487" s="215"/>
      <c r="N487" s="215"/>
      <c r="O487" s="215">
        <v>2</v>
      </c>
      <c r="P487" s="215"/>
      <c r="Q487" s="215">
        <v>2</v>
      </c>
      <c r="R487" s="215"/>
      <c r="S487" s="215"/>
      <c r="T487" s="215"/>
      <c r="U487" s="215"/>
      <c r="V487" s="215">
        <v>2</v>
      </c>
      <c r="W487" s="215"/>
      <c r="X487" s="215">
        <v>2</v>
      </c>
      <c r="Y487" s="215"/>
      <c r="Z487" s="215"/>
      <c r="AA487" s="215"/>
      <c r="AB487" s="215"/>
      <c r="AC487" s="215">
        <v>2</v>
      </c>
      <c r="AD487" s="215"/>
      <c r="AE487" s="215">
        <v>2</v>
      </c>
      <c r="AF487" s="215"/>
      <c r="AG487" s="215"/>
      <c r="AH487" s="215"/>
      <c r="AI487" s="215"/>
      <c r="AJ487" s="215">
        <v>2</v>
      </c>
      <c r="AK487" s="215"/>
      <c r="AL487" s="215">
        <v>2</v>
      </c>
      <c r="AM487" s="215"/>
      <c r="AN487" s="215"/>
    </row>
    <row r="488" spans="1:40">
      <c r="A488" s="133">
        <v>3</v>
      </c>
      <c r="B488" s="134" t="s">
        <v>280</v>
      </c>
      <c r="C488" s="133" t="s">
        <v>279</v>
      </c>
      <c r="D488" s="133">
        <f t="shared" ref="D488:D499" si="28">I488</f>
        <v>6.5</v>
      </c>
      <c r="E488" s="23">
        <v>214.87</v>
      </c>
      <c r="F488" s="129">
        <f>D488*E488</f>
        <v>1396.655</v>
      </c>
      <c r="I488" s="213">
        <f>SUM(J488:AM488)/8</f>
        <v>6.5</v>
      </c>
      <c r="J488" s="215"/>
      <c r="K488" s="215">
        <v>4</v>
      </c>
      <c r="L488" s="215"/>
      <c r="M488" s="215"/>
      <c r="N488" s="215">
        <v>4</v>
      </c>
      <c r="O488" s="215"/>
      <c r="P488" s="215">
        <v>4</v>
      </c>
      <c r="Q488" s="215"/>
      <c r="R488" s="215">
        <v>4</v>
      </c>
      <c r="S488" s="215"/>
      <c r="T488" s="215"/>
      <c r="U488" s="215">
        <v>4</v>
      </c>
      <c r="V488" s="215"/>
      <c r="W488" s="215">
        <v>4</v>
      </c>
      <c r="X488" s="215"/>
      <c r="Y488" s="215">
        <v>4</v>
      </c>
      <c r="Z488" s="215"/>
      <c r="AA488" s="215"/>
      <c r="AB488" s="215">
        <v>4</v>
      </c>
      <c r="AC488" s="215"/>
      <c r="AD488" s="215">
        <v>4</v>
      </c>
      <c r="AE488" s="215"/>
      <c r="AF488" s="215">
        <v>4</v>
      </c>
      <c r="AG488" s="215"/>
      <c r="AH488" s="215"/>
      <c r="AI488" s="215">
        <v>4</v>
      </c>
      <c r="AJ488" s="215"/>
      <c r="AK488" s="215">
        <v>4</v>
      </c>
      <c r="AL488" s="215"/>
      <c r="AM488" s="215">
        <v>4</v>
      </c>
      <c r="AN488" s="215"/>
    </row>
    <row r="489" spans="1:40">
      <c r="A489" s="133">
        <v>4</v>
      </c>
      <c r="B489" s="134" t="s">
        <v>399</v>
      </c>
      <c r="C489" s="133" t="s">
        <v>279</v>
      </c>
      <c r="D489" s="133">
        <f t="shared" si="28"/>
        <v>0</v>
      </c>
      <c r="E489" s="182">
        <v>475.8</v>
      </c>
      <c r="F489" s="129">
        <f>D489*E489</f>
        <v>0</v>
      </c>
      <c r="I489" s="213">
        <f>SUM(J489:AM489)/8</f>
        <v>0</v>
      </c>
      <c r="J489" s="215"/>
      <c r="K489" s="215"/>
      <c r="L489" s="215"/>
      <c r="M489" s="215"/>
      <c r="N489" s="215"/>
      <c r="O489" s="215"/>
      <c r="P489" s="215"/>
      <c r="Q489" s="215"/>
      <c r="R489" s="215"/>
      <c r="S489" s="215"/>
      <c r="T489" s="215"/>
      <c r="U489" s="215"/>
      <c r="V489" s="215"/>
      <c r="W489" s="215"/>
      <c r="X489" s="215"/>
      <c r="Y489" s="215"/>
      <c r="Z489" s="215"/>
      <c r="AA489" s="215"/>
      <c r="AB489" s="215"/>
      <c r="AC489" s="215"/>
      <c r="AD489" s="215"/>
      <c r="AE489" s="215"/>
      <c r="AF489" s="215"/>
      <c r="AG489" s="215"/>
      <c r="AH489" s="215"/>
      <c r="AI489" s="215"/>
      <c r="AJ489" s="215"/>
      <c r="AK489" s="215"/>
      <c r="AL489" s="215"/>
      <c r="AM489" s="215"/>
      <c r="AN489" s="215"/>
    </row>
    <row r="490" spans="1:40">
      <c r="A490" s="133">
        <v>5</v>
      </c>
      <c r="B490" s="134" t="s">
        <v>281</v>
      </c>
      <c r="C490" s="133" t="s">
        <v>282</v>
      </c>
      <c r="D490" s="133">
        <f t="shared" si="28"/>
        <v>154</v>
      </c>
      <c r="E490" s="182">
        <v>30.07</v>
      </c>
      <c r="F490" s="129">
        <f>D490*E490</f>
        <v>4630.78</v>
      </c>
      <c r="I490" s="213">
        <f>SUM(J490:AM490)</f>
        <v>154</v>
      </c>
      <c r="J490" s="215">
        <v>7</v>
      </c>
      <c r="K490" s="215">
        <v>7</v>
      </c>
      <c r="L490" s="215"/>
      <c r="M490" s="215"/>
      <c r="N490" s="215">
        <v>7</v>
      </c>
      <c r="O490" s="215">
        <v>7</v>
      </c>
      <c r="P490" s="215">
        <v>7</v>
      </c>
      <c r="Q490" s="215">
        <v>7</v>
      </c>
      <c r="R490" s="215">
        <v>7</v>
      </c>
      <c r="S490" s="215"/>
      <c r="T490" s="215"/>
      <c r="U490" s="215">
        <v>7</v>
      </c>
      <c r="V490" s="215">
        <v>7</v>
      </c>
      <c r="W490" s="215">
        <v>7</v>
      </c>
      <c r="X490" s="215">
        <v>7</v>
      </c>
      <c r="Y490" s="215">
        <v>7</v>
      </c>
      <c r="Z490" s="215"/>
      <c r="AA490" s="215"/>
      <c r="AB490" s="215">
        <v>7</v>
      </c>
      <c r="AC490" s="215">
        <v>7</v>
      </c>
      <c r="AD490" s="215">
        <v>7</v>
      </c>
      <c r="AE490" s="215">
        <v>7</v>
      </c>
      <c r="AF490" s="215">
        <v>7</v>
      </c>
      <c r="AG490" s="215"/>
      <c r="AH490" s="215"/>
      <c r="AI490" s="215">
        <v>7</v>
      </c>
      <c r="AJ490" s="215">
        <v>7</v>
      </c>
      <c r="AK490" s="215">
        <v>7</v>
      </c>
      <c r="AL490" s="215">
        <v>7</v>
      </c>
      <c r="AM490" s="215">
        <v>7</v>
      </c>
      <c r="AN490" s="215"/>
    </row>
    <row r="491" spans="1:40">
      <c r="A491" s="133">
        <v>9</v>
      </c>
      <c r="B491" s="134" t="s">
        <v>283</v>
      </c>
      <c r="C491" s="133" t="s">
        <v>282</v>
      </c>
      <c r="D491" s="133">
        <f t="shared" si="28"/>
        <v>22</v>
      </c>
      <c r="E491" s="182">
        <v>30.07</v>
      </c>
      <c r="F491" s="129">
        <f t="shared" ref="F491:F498" si="29">D491*E491</f>
        <v>661.54</v>
      </c>
      <c r="I491" s="213">
        <f>SUM(J491:AM491)</f>
        <v>22</v>
      </c>
      <c r="J491" s="215"/>
      <c r="K491" s="215"/>
      <c r="L491" s="215"/>
      <c r="M491" s="215"/>
      <c r="N491" s="215"/>
      <c r="O491" s="215"/>
      <c r="P491" s="215"/>
      <c r="Q491" s="215"/>
      <c r="R491" s="215"/>
      <c r="S491" s="215"/>
      <c r="T491" s="215"/>
      <c r="U491" s="215"/>
      <c r="V491" s="215"/>
      <c r="W491" s="215"/>
      <c r="X491" s="215"/>
      <c r="Y491" s="215">
        <v>2</v>
      </c>
      <c r="Z491" s="215"/>
      <c r="AA491" s="215"/>
      <c r="AB491" s="215">
        <v>2</v>
      </c>
      <c r="AC491" s="215">
        <v>2</v>
      </c>
      <c r="AD491" s="215">
        <v>2</v>
      </c>
      <c r="AE491" s="215">
        <v>2</v>
      </c>
      <c r="AF491" s="215">
        <v>2</v>
      </c>
      <c r="AG491" s="215"/>
      <c r="AH491" s="215"/>
      <c r="AI491" s="215">
        <v>2</v>
      </c>
      <c r="AJ491" s="215">
        <v>2</v>
      </c>
      <c r="AK491" s="215">
        <v>2</v>
      </c>
      <c r="AL491" s="215">
        <v>2</v>
      </c>
      <c r="AM491" s="215">
        <v>2</v>
      </c>
      <c r="AN491" s="215"/>
    </row>
    <row r="492" spans="1:40">
      <c r="A492" s="133">
        <v>10</v>
      </c>
      <c r="B492" s="21" t="s">
        <v>382</v>
      </c>
      <c r="C492" s="133" t="s">
        <v>413</v>
      </c>
      <c r="D492" s="133">
        <f t="shared" si="28"/>
        <v>0</v>
      </c>
      <c r="E492" s="182">
        <v>1589.86</v>
      </c>
      <c r="F492" s="129">
        <f t="shared" si="29"/>
        <v>0</v>
      </c>
      <c r="I492" s="213">
        <f t="shared" ref="I492:I500" si="30">SUM(J492:AN492)</f>
        <v>0</v>
      </c>
      <c r="J492" s="215"/>
      <c r="K492" s="215"/>
      <c r="L492" s="215"/>
      <c r="M492" s="215"/>
      <c r="N492" s="215"/>
      <c r="O492" s="215"/>
      <c r="P492" s="215"/>
      <c r="Q492" s="215"/>
      <c r="R492" s="215"/>
      <c r="S492" s="215"/>
      <c r="T492" s="215"/>
      <c r="U492" s="215"/>
      <c r="V492" s="215"/>
      <c r="W492" s="215"/>
      <c r="X492" s="215"/>
      <c r="Y492" s="215"/>
      <c r="Z492" s="215"/>
      <c r="AA492" s="215"/>
      <c r="AB492" s="215"/>
      <c r="AC492" s="215"/>
      <c r="AD492" s="215"/>
      <c r="AE492" s="215"/>
      <c r="AF492" s="215"/>
      <c r="AG492" s="215"/>
      <c r="AH492" s="215"/>
      <c r="AI492" s="215"/>
      <c r="AJ492" s="215"/>
      <c r="AK492" s="215"/>
      <c r="AL492" s="215"/>
      <c r="AM492" s="215"/>
      <c r="AN492" s="215"/>
    </row>
    <row r="493" spans="1:40">
      <c r="A493" s="133">
        <v>11</v>
      </c>
      <c r="B493" s="21" t="s">
        <v>383</v>
      </c>
      <c r="C493" s="133" t="s">
        <v>413</v>
      </c>
      <c r="D493" s="133">
        <f t="shared" si="28"/>
        <v>0.5</v>
      </c>
      <c r="E493" s="182">
        <v>322.39</v>
      </c>
      <c r="F493" s="129">
        <f t="shared" si="29"/>
        <v>161.19499999999999</v>
      </c>
      <c r="I493" s="213">
        <f t="shared" si="30"/>
        <v>0.5</v>
      </c>
      <c r="J493" s="215"/>
      <c r="K493" s="215">
        <v>0.5</v>
      </c>
      <c r="L493" s="215"/>
      <c r="M493" s="215"/>
      <c r="N493" s="215"/>
      <c r="O493" s="215"/>
      <c r="P493" s="215"/>
      <c r="Q493" s="215"/>
      <c r="R493" s="215"/>
      <c r="S493" s="215"/>
      <c r="T493" s="215"/>
      <c r="U493" s="215"/>
      <c r="V493" s="215"/>
      <c r="W493" s="215"/>
      <c r="X493" s="215"/>
      <c r="Y493" s="215"/>
      <c r="Z493" s="215"/>
      <c r="AA493" s="215"/>
      <c r="AB493" s="215"/>
      <c r="AC493" s="215"/>
      <c r="AD493" s="215"/>
      <c r="AE493" s="215"/>
      <c r="AF493" s="215"/>
      <c r="AG493" s="215"/>
      <c r="AH493" s="215"/>
      <c r="AI493" s="215"/>
      <c r="AJ493" s="215"/>
      <c r="AK493" s="215"/>
      <c r="AL493" s="215"/>
      <c r="AM493" s="215"/>
      <c r="AN493" s="215"/>
    </row>
    <row r="494" spans="1:40">
      <c r="A494" s="133">
        <v>12</v>
      </c>
      <c r="B494" s="21" t="s">
        <v>384</v>
      </c>
      <c r="C494" s="133" t="s">
        <v>413</v>
      </c>
      <c r="D494" s="133">
        <f t="shared" si="28"/>
        <v>0.5</v>
      </c>
      <c r="E494" s="182">
        <v>4.8499999999999996</v>
      </c>
      <c r="F494" s="129">
        <f t="shared" si="29"/>
        <v>2.4249999999999998</v>
      </c>
      <c r="I494" s="213">
        <f t="shared" si="30"/>
        <v>0.5</v>
      </c>
      <c r="J494" s="215"/>
      <c r="K494" s="215">
        <v>0.5</v>
      </c>
      <c r="L494" s="215"/>
      <c r="M494" s="215"/>
      <c r="N494" s="215"/>
      <c r="O494" s="215"/>
      <c r="P494" s="215"/>
      <c r="Q494" s="215"/>
      <c r="R494" s="215"/>
      <c r="S494" s="215"/>
      <c r="T494" s="215"/>
      <c r="U494" s="215"/>
      <c r="V494" s="215"/>
      <c r="W494" s="215"/>
      <c r="X494" s="215"/>
      <c r="Y494" s="215"/>
      <c r="Z494" s="215"/>
      <c r="AA494" s="215"/>
      <c r="AB494" s="215"/>
      <c r="AC494" s="215"/>
      <c r="AD494" s="215"/>
      <c r="AE494" s="215"/>
      <c r="AF494" s="215"/>
      <c r="AG494" s="215"/>
      <c r="AH494" s="215"/>
      <c r="AI494" s="215"/>
      <c r="AJ494" s="215"/>
      <c r="AK494" s="215"/>
      <c r="AL494" s="215"/>
      <c r="AM494" s="215"/>
      <c r="AN494" s="215"/>
    </row>
    <row r="495" spans="1:40">
      <c r="A495" s="133">
        <v>13</v>
      </c>
      <c r="B495" s="21" t="s">
        <v>385</v>
      </c>
      <c r="C495" s="133" t="s">
        <v>413</v>
      </c>
      <c r="D495" s="133">
        <f t="shared" si="28"/>
        <v>0</v>
      </c>
      <c r="E495" s="182">
        <v>13.44</v>
      </c>
      <c r="F495" s="129">
        <f t="shared" si="29"/>
        <v>0</v>
      </c>
      <c r="I495" s="213">
        <f t="shared" si="30"/>
        <v>0</v>
      </c>
      <c r="J495" s="215"/>
      <c r="K495" s="215"/>
      <c r="L495" s="215"/>
      <c r="M495" s="215"/>
      <c r="N495" s="215"/>
      <c r="O495" s="215"/>
      <c r="P495" s="215"/>
      <c r="Q495" s="215"/>
      <c r="R495" s="215"/>
      <c r="S495" s="215"/>
      <c r="T495" s="215"/>
      <c r="U495" s="215"/>
      <c r="V495" s="215"/>
      <c r="W495" s="215"/>
      <c r="X495" s="215"/>
      <c r="Y495" s="215"/>
      <c r="Z495" s="215"/>
      <c r="AA495" s="215"/>
      <c r="AB495" s="215"/>
      <c r="AC495" s="215"/>
      <c r="AD495" s="215"/>
      <c r="AE495" s="215"/>
      <c r="AF495" s="215"/>
      <c r="AG495" s="215"/>
      <c r="AH495" s="215"/>
      <c r="AI495" s="215"/>
      <c r="AJ495" s="215"/>
      <c r="AK495" s="215"/>
      <c r="AL495" s="215"/>
      <c r="AM495" s="215"/>
      <c r="AN495" s="215"/>
    </row>
    <row r="496" spans="1:40">
      <c r="A496" s="133">
        <v>14</v>
      </c>
      <c r="B496" s="21" t="s">
        <v>386</v>
      </c>
      <c r="C496" s="133" t="s">
        <v>413</v>
      </c>
      <c r="D496" s="133">
        <f t="shared" si="28"/>
        <v>0</v>
      </c>
      <c r="E496" s="182">
        <v>43.44</v>
      </c>
      <c r="F496" s="129">
        <f t="shared" si="29"/>
        <v>0</v>
      </c>
      <c r="I496" s="213">
        <f t="shared" si="30"/>
        <v>0</v>
      </c>
      <c r="J496" s="215"/>
      <c r="K496" s="215"/>
      <c r="L496" s="215"/>
      <c r="M496" s="215"/>
      <c r="N496" s="215"/>
      <c r="O496" s="215"/>
      <c r="P496" s="215"/>
      <c r="Q496" s="215"/>
      <c r="R496" s="215"/>
      <c r="S496" s="215"/>
      <c r="T496" s="215"/>
      <c r="U496" s="215"/>
      <c r="V496" s="215"/>
      <c r="W496" s="215"/>
      <c r="X496" s="215"/>
      <c r="Y496" s="215"/>
      <c r="Z496" s="215"/>
      <c r="AA496" s="215"/>
      <c r="AB496" s="215"/>
      <c r="AC496" s="215"/>
      <c r="AD496" s="215"/>
      <c r="AE496" s="215"/>
      <c r="AF496" s="215"/>
      <c r="AG496" s="215"/>
      <c r="AH496" s="215"/>
      <c r="AI496" s="215"/>
      <c r="AJ496" s="215"/>
      <c r="AK496" s="215"/>
      <c r="AL496" s="215"/>
      <c r="AM496" s="215"/>
      <c r="AN496" s="215"/>
    </row>
    <row r="497" spans="1:40">
      <c r="A497" s="133">
        <v>15</v>
      </c>
      <c r="B497" s="21" t="s">
        <v>387</v>
      </c>
      <c r="C497" s="133" t="s">
        <v>413</v>
      </c>
      <c r="D497" s="133">
        <f t="shared" si="28"/>
        <v>0</v>
      </c>
      <c r="E497" s="182">
        <v>40.92</v>
      </c>
      <c r="F497" s="129">
        <f t="shared" si="29"/>
        <v>0</v>
      </c>
      <c r="I497" s="213">
        <f t="shared" si="30"/>
        <v>0</v>
      </c>
      <c r="J497" s="215"/>
      <c r="K497" s="215"/>
      <c r="L497" s="215"/>
      <c r="M497" s="215"/>
      <c r="N497" s="215"/>
      <c r="O497" s="215"/>
      <c r="P497" s="215"/>
      <c r="Q497" s="215"/>
      <c r="R497" s="215"/>
      <c r="S497" s="215"/>
      <c r="T497" s="215"/>
      <c r="U497" s="215"/>
      <c r="V497" s="215"/>
      <c r="W497" s="215"/>
      <c r="X497" s="215"/>
      <c r="Y497" s="215"/>
      <c r="Z497" s="215"/>
      <c r="AA497" s="215"/>
      <c r="AB497" s="215"/>
      <c r="AC497" s="215"/>
      <c r="AD497" s="215"/>
      <c r="AE497" s="215"/>
      <c r="AF497" s="215"/>
      <c r="AG497" s="215"/>
      <c r="AH497" s="215"/>
      <c r="AI497" s="215"/>
      <c r="AJ497" s="215"/>
      <c r="AK497" s="215"/>
      <c r="AL497" s="215"/>
      <c r="AM497" s="215"/>
      <c r="AN497" s="215"/>
    </row>
    <row r="498" spans="1:40">
      <c r="A498" s="133">
        <v>16</v>
      </c>
      <c r="B498" s="21" t="s">
        <v>388</v>
      </c>
      <c r="C498" s="133" t="s">
        <v>413</v>
      </c>
      <c r="D498" s="133">
        <f t="shared" si="28"/>
        <v>0.5</v>
      </c>
      <c r="E498" s="182">
        <v>485.66</v>
      </c>
      <c r="F498" s="129">
        <f t="shared" si="29"/>
        <v>242.83</v>
      </c>
      <c r="I498" s="213">
        <f t="shared" si="30"/>
        <v>0.5</v>
      </c>
      <c r="J498" s="215"/>
      <c r="K498" s="215">
        <v>0.5</v>
      </c>
      <c r="L498" s="215"/>
      <c r="M498" s="215"/>
      <c r="N498" s="215"/>
      <c r="O498" s="215"/>
      <c r="P498" s="215"/>
      <c r="Q498" s="215"/>
      <c r="R498" s="215"/>
      <c r="S498" s="215"/>
      <c r="T498" s="215"/>
      <c r="U498" s="215"/>
      <c r="V498" s="215"/>
      <c r="W498" s="215"/>
      <c r="X498" s="215"/>
      <c r="Y498" s="215"/>
      <c r="Z498" s="215"/>
      <c r="AA498" s="215"/>
      <c r="AB498" s="215"/>
      <c r="AC498" s="215"/>
      <c r="AD498" s="215"/>
      <c r="AE498" s="215"/>
      <c r="AF498" s="215"/>
      <c r="AG498" s="215"/>
      <c r="AH498" s="215"/>
      <c r="AI498" s="215"/>
      <c r="AJ498" s="215"/>
      <c r="AK498" s="215"/>
      <c r="AL498" s="215"/>
      <c r="AM498" s="215"/>
      <c r="AN498" s="215"/>
    </row>
    <row r="499" spans="1:40">
      <c r="A499" s="133">
        <v>17</v>
      </c>
      <c r="B499" s="134" t="s">
        <v>284</v>
      </c>
      <c r="C499" s="133" t="s">
        <v>282</v>
      </c>
      <c r="D499" s="133">
        <f t="shared" si="28"/>
        <v>0</v>
      </c>
      <c r="E499" s="182">
        <v>30.07</v>
      </c>
      <c r="F499" s="129">
        <f>D499*E499</f>
        <v>0</v>
      </c>
      <c r="I499" s="213">
        <f t="shared" si="30"/>
        <v>0</v>
      </c>
      <c r="J499" s="215"/>
      <c r="K499" s="215"/>
      <c r="L499" s="215"/>
      <c r="M499" s="215"/>
      <c r="N499" s="215"/>
      <c r="O499" s="215"/>
      <c r="P499" s="215"/>
      <c r="Q499" s="215"/>
      <c r="R499" s="215"/>
      <c r="S499" s="215"/>
      <c r="T499" s="215"/>
      <c r="U499" s="215"/>
      <c r="V499" s="215"/>
      <c r="W499" s="215"/>
      <c r="X499" s="215"/>
      <c r="Y499" s="215"/>
      <c r="Z499" s="215"/>
      <c r="AA499" s="215"/>
      <c r="AB499" s="215"/>
      <c r="AC499" s="215"/>
      <c r="AD499" s="215"/>
      <c r="AE499" s="215"/>
      <c r="AF499" s="215"/>
      <c r="AG499" s="215"/>
      <c r="AH499" s="215"/>
      <c r="AI499" s="215"/>
      <c r="AJ499" s="215"/>
      <c r="AK499" s="215"/>
      <c r="AL499" s="215"/>
      <c r="AM499" s="215"/>
      <c r="AN499" s="215"/>
    </row>
    <row r="500" spans="1:40" ht="15.75">
      <c r="A500" s="125"/>
      <c r="B500" s="125"/>
      <c r="C500" s="125"/>
      <c r="D500" s="125"/>
      <c r="E500" s="135" t="s">
        <v>285</v>
      </c>
      <c r="F500" s="136">
        <f>SUM(F486:F499)</f>
        <v>12667.772500000001</v>
      </c>
      <c r="H500" s="19" t="s">
        <v>494</v>
      </c>
      <c r="I500" s="213">
        <f t="shared" si="30"/>
        <v>1</v>
      </c>
      <c r="J500" s="215"/>
      <c r="K500" s="215"/>
      <c r="L500" s="215"/>
      <c r="M500" s="215"/>
      <c r="N500" s="215"/>
      <c r="O500" s="215"/>
      <c r="P500" s="215"/>
      <c r="Q500" s="215"/>
      <c r="R500" s="215"/>
      <c r="S500" s="215"/>
      <c r="T500" s="215"/>
      <c r="U500" s="215"/>
      <c r="V500" s="215"/>
      <c r="W500" s="215"/>
      <c r="X500" s="215"/>
      <c r="Y500" s="215"/>
      <c r="Z500" s="215"/>
      <c r="AA500" s="215"/>
      <c r="AB500" s="215"/>
      <c r="AC500" s="215"/>
      <c r="AD500" s="215"/>
      <c r="AE500" s="215">
        <v>1</v>
      </c>
      <c r="AF500" s="215"/>
      <c r="AG500" s="215"/>
      <c r="AH500" s="215"/>
      <c r="AI500" s="215"/>
      <c r="AJ500" s="215"/>
      <c r="AK500" s="215"/>
      <c r="AL500" s="215"/>
      <c r="AM500" s="215"/>
      <c r="AN500" s="215"/>
    </row>
    <row r="501" spans="1:40" ht="15.75">
      <c r="A501" s="125"/>
      <c r="B501" s="125"/>
      <c r="C501" s="125"/>
      <c r="D501" s="125"/>
      <c r="E501" s="135" t="s">
        <v>286</v>
      </c>
      <c r="F501" s="136">
        <f>F500*20%</f>
        <v>2533.5545000000002</v>
      </c>
    </row>
    <row r="502" spans="1:40" ht="18.75">
      <c r="A502" s="125"/>
      <c r="B502" s="125"/>
      <c r="C502" s="125"/>
      <c r="D502" s="125"/>
      <c r="E502" s="137" t="s">
        <v>287</v>
      </c>
      <c r="F502" s="136">
        <f>SUM(F500:F501)</f>
        <v>15201.327000000001</v>
      </c>
      <c r="G502" s="19" t="s">
        <v>412</v>
      </c>
    </row>
    <row r="503" spans="1:40">
      <c r="A503" s="125"/>
      <c r="B503" s="138" t="s">
        <v>288</v>
      </c>
      <c r="C503" s="125"/>
      <c r="D503" s="125"/>
      <c r="E503" s="125"/>
      <c r="F503" s="139"/>
      <c r="G503" s="130">
        <v>1</v>
      </c>
      <c r="H503" s="130">
        <v>2.5</v>
      </c>
    </row>
    <row r="504" spans="1:40">
      <c r="A504" s="133">
        <v>1</v>
      </c>
      <c r="B504" s="134" t="s">
        <v>289</v>
      </c>
      <c r="C504" s="133" t="s">
        <v>290</v>
      </c>
      <c r="D504" s="157">
        <f>SUM(G504:H504)*I504</f>
        <v>960</v>
      </c>
      <c r="E504" s="23">
        <v>0.1</v>
      </c>
      <c r="F504" s="136">
        <f>SUM(D504*E504)</f>
        <v>96</v>
      </c>
      <c r="G504" s="212">
        <f>SUM('Разполож съдове'!$E$122:$F$122)</f>
        <v>97</v>
      </c>
      <c r="H504" s="212">
        <f>SUM('Разполож съдове'!$E$83:$F$83)*H503</f>
        <v>95</v>
      </c>
      <c r="I504" s="213">
        <f>SUM(J504:AN504)</f>
        <v>5</v>
      </c>
      <c r="J504" s="215"/>
      <c r="K504" s="215"/>
      <c r="L504" s="215">
        <v>1</v>
      </c>
      <c r="M504" s="215"/>
      <c r="N504" s="215"/>
      <c r="O504" s="215"/>
      <c r="P504" s="215"/>
      <c r="Q504" s="215">
        <v>1</v>
      </c>
      <c r="R504" s="215"/>
      <c r="S504" s="215"/>
      <c r="T504" s="215"/>
      <c r="U504" s="215"/>
      <c r="V504" s="215"/>
      <c r="W504" s="215"/>
      <c r="X504" s="215">
        <v>1</v>
      </c>
      <c r="Y504" s="215"/>
      <c r="Z504" s="215"/>
      <c r="AA504" s="215"/>
      <c r="AB504" s="215"/>
      <c r="AC504" s="215"/>
      <c r="AD504" s="215"/>
      <c r="AE504" s="215">
        <v>1</v>
      </c>
      <c r="AF504" s="215"/>
      <c r="AG504" s="215"/>
      <c r="AH504" s="215"/>
      <c r="AI504" s="215"/>
      <c r="AJ504" s="215"/>
      <c r="AK504" s="215"/>
      <c r="AL504" s="215">
        <v>1</v>
      </c>
      <c r="AM504" s="215"/>
      <c r="AN504" s="215"/>
    </row>
    <row r="505" spans="1:40">
      <c r="A505" s="133">
        <v>2</v>
      </c>
      <c r="B505" s="134" t="s">
        <v>291</v>
      </c>
      <c r="C505" s="133" t="s">
        <v>290</v>
      </c>
      <c r="D505" s="157">
        <f>SUM(G505:H505)*I504</f>
        <v>11380</v>
      </c>
      <c r="E505" s="23">
        <v>0.05</v>
      </c>
      <c r="F505" s="136">
        <f>SUM(D505*E505)</f>
        <v>569</v>
      </c>
      <c r="G505" s="212">
        <f>SUM('Разполож съдове'!$G$122:$J$122)</f>
        <v>1738</v>
      </c>
      <c r="H505" s="212">
        <f>SUM('Разполож съдове'!$G$83:$J$83)*2</f>
        <v>538</v>
      </c>
    </row>
    <row r="506" spans="1:40">
      <c r="A506" s="133">
        <v>3</v>
      </c>
      <c r="B506" s="134" t="s">
        <v>292</v>
      </c>
      <c r="C506" s="133" t="s">
        <v>279</v>
      </c>
      <c r="D506" s="157">
        <f>I500</f>
        <v>1</v>
      </c>
      <c r="E506" s="23">
        <v>430.56</v>
      </c>
      <c r="F506" s="136">
        <f>SUM(D506*E506)</f>
        <v>430.56</v>
      </c>
    </row>
    <row r="507" spans="1:40" ht="15.75">
      <c r="A507" s="125"/>
      <c r="E507" s="135" t="s">
        <v>293</v>
      </c>
      <c r="F507" s="136">
        <f>SUM(F504:F506)</f>
        <v>1095.56</v>
      </c>
    </row>
    <row r="508" spans="1:40">
      <c r="A508" s="125"/>
      <c r="F508" s="125"/>
    </row>
    <row r="509" spans="1:40">
      <c r="A509" s="125"/>
    </row>
    <row r="510" spans="1:40" ht="18.75">
      <c r="A510" s="125"/>
      <c r="E510" s="137" t="s">
        <v>294</v>
      </c>
      <c r="F510" s="167">
        <f>SUM(F502,F507)</f>
        <v>16296.887000000001</v>
      </c>
    </row>
    <row r="511" spans="1:40">
      <c r="A511" s="125"/>
    </row>
    <row r="512" spans="1:40" ht="15.75">
      <c r="A512" s="125"/>
      <c r="B512" s="126" t="s">
        <v>295</v>
      </c>
      <c r="C512" s="125"/>
      <c r="D512" s="125"/>
      <c r="E512" s="125"/>
      <c r="F512" s="125"/>
    </row>
    <row r="513" spans="1:6">
      <c r="A513" s="125"/>
      <c r="B513" s="125"/>
      <c r="C513" s="125"/>
      <c r="D513" s="125"/>
      <c r="E513" s="125"/>
      <c r="F513" s="125"/>
    </row>
    <row r="514" spans="1:6">
      <c r="A514" s="125"/>
      <c r="B514" s="125"/>
      <c r="C514" s="125"/>
      <c r="D514" s="125"/>
      <c r="E514" s="125"/>
      <c r="F514" s="125"/>
    </row>
    <row r="515" spans="1:6">
      <c r="A515" s="125"/>
      <c r="B515" s="125"/>
      <c r="C515" s="125"/>
      <c r="D515" s="125"/>
      <c r="E515" s="125"/>
      <c r="F515" s="125"/>
    </row>
    <row r="516" spans="1:6" ht="15.75">
      <c r="A516" s="125"/>
      <c r="B516" s="141" t="s">
        <v>297</v>
      </c>
      <c r="C516" s="141" t="s">
        <v>298</v>
      </c>
      <c r="D516" s="142"/>
      <c r="E516" s="125"/>
      <c r="F516" s="125"/>
    </row>
    <row r="517" spans="1:6">
      <c r="B517" s="125" t="s">
        <v>63</v>
      </c>
      <c r="C517" s="125" t="s">
        <v>299</v>
      </c>
      <c r="D517" s="142"/>
      <c r="E517" s="125"/>
      <c r="F517" s="125"/>
    </row>
    <row r="518" spans="1:6">
      <c r="A518" s="125"/>
      <c r="B518" s="125" t="s">
        <v>300</v>
      </c>
      <c r="C518" s="125" t="s">
        <v>301</v>
      </c>
      <c r="D518" s="142"/>
      <c r="E518" s="125"/>
      <c r="F518" s="125"/>
    </row>
    <row r="519" spans="1:6" ht="15.75">
      <c r="A519" s="125"/>
      <c r="B519" s="125"/>
      <c r="C519" s="125"/>
      <c r="D519" s="125"/>
      <c r="E519" s="135"/>
      <c r="F519" s="135"/>
    </row>
    <row r="520" spans="1:6" ht="12.75" customHeight="1">
      <c r="A520" s="125"/>
      <c r="B520" s="125"/>
      <c r="C520" s="125"/>
      <c r="D520" s="125"/>
      <c r="E520" s="135"/>
      <c r="F520" s="135"/>
    </row>
    <row r="521" spans="1:6" ht="15">
      <c r="A521" s="245" t="s">
        <v>267</v>
      </c>
      <c r="B521" s="245"/>
      <c r="C521" s="245"/>
      <c r="D521" s="245"/>
      <c r="E521" s="245"/>
      <c r="F521" s="245"/>
    </row>
    <row r="522" spans="1:6" ht="15">
      <c r="A522" s="245" t="s">
        <v>406</v>
      </c>
      <c r="B522" s="245"/>
      <c r="C522" s="245"/>
      <c r="D522" s="245"/>
      <c r="E522" s="245"/>
      <c r="F522" s="245"/>
    </row>
    <row r="523" spans="1:6">
      <c r="A523" s="125"/>
      <c r="B523" s="125"/>
      <c r="C523" s="125"/>
      <c r="D523" s="125"/>
      <c r="E523" s="125"/>
      <c r="F523" s="125"/>
    </row>
    <row r="524" spans="1:6" ht="15.75">
      <c r="A524" s="126" t="s">
        <v>268</v>
      </c>
      <c r="B524" s="125"/>
      <c r="C524" s="125"/>
      <c r="D524" s="125"/>
      <c r="E524" s="125"/>
      <c r="F524" s="125"/>
    </row>
    <row r="525" spans="1:6" ht="15.75">
      <c r="A525" s="126" t="s">
        <v>269</v>
      </c>
      <c r="B525" s="125"/>
      <c r="C525" s="125"/>
      <c r="D525" s="125"/>
      <c r="E525" s="125"/>
      <c r="F525" s="125"/>
    </row>
    <row r="526" spans="1:6">
      <c r="A526" s="125"/>
      <c r="B526" s="125"/>
      <c r="C526" s="125"/>
      <c r="D526" s="125"/>
      <c r="E526" s="125"/>
      <c r="F526" s="125"/>
    </row>
    <row r="527" spans="1:6" ht="23.25">
      <c r="A527" s="246" t="s">
        <v>404</v>
      </c>
      <c r="B527" s="246"/>
      <c r="C527" s="246"/>
      <c r="D527" s="246"/>
      <c r="E527" s="246"/>
      <c r="F527" s="246"/>
    </row>
    <row r="528" spans="1:6" ht="15.75">
      <c r="A528" s="243" t="s">
        <v>271</v>
      </c>
      <c r="B528" s="243"/>
      <c r="C528" s="243"/>
      <c r="D528" s="243"/>
      <c r="E528" s="243"/>
      <c r="F528" s="243"/>
    </row>
    <row r="529" spans="1:40" ht="15.75">
      <c r="A529" s="243" t="s">
        <v>488</v>
      </c>
      <c r="B529" s="243"/>
      <c r="C529" s="243"/>
      <c r="D529" s="243"/>
      <c r="E529" s="243"/>
      <c r="F529" s="243"/>
    </row>
    <row r="530" spans="1:40">
      <c r="A530" s="125"/>
      <c r="B530" s="125"/>
      <c r="C530" s="125"/>
      <c r="D530" s="125"/>
      <c r="E530" s="125"/>
      <c r="F530" s="125"/>
    </row>
    <row r="531" spans="1:40" ht="15.75">
      <c r="A531" s="243" t="s">
        <v>489</v>
      </c>
      <c r="B531" s="243"/>
      <c r="C531" s="243"/>
      <c r="D531" s="243"/>
      <c r="E531" s="243"/>
      <c r="F531" s="243"/>
    </row>
    <row r="532" spans="1:40" ht="15.75">
      <c r="A532" s="243" t="s">
        <v>400</v>
      </c>
      <c r="B532" s="243"/>
      <c r="C532" s="243"/>
      <c r="D532" s="243"/>
      <c r="E532" s="243"/>
      <c r="F532" s="243"/>
      <c r="U532" s="165">
        <v>11</v>
      </c>
    </row>
    <row r="533" spans="1:40" ht="15.75">
      <c r="A533" s="243" t="s">
        <v>401</v>
      </c>
      <c r="B533" s="243"/>
      <c r="C533" s="243"/>
      <c r="D533" s="243"/>
      <c r="E533" s="243"/>
      <c r="F533" s="243"/>
    </row>
    <row r="534" spans="1:40" ht="15.75">
      <c r="A534" s="243" t="s">
        <v>490</v>
      </c>
      <c r="B534" s="243"/>
      <c r="C534" s="243"/>
      <c r="D534" s="243"/>
      <c r="E534" s="243"/>
      <c r="F534" s="243"/>
    </row>
    <row r="535" spans="1:40" ht="15.75">
      <c r="A535" s="243" t="s">
        <v>272</v>
      </c>
      <c r="B535" s="243"/>
      <c r="C535" s="243"/>
      <c r="D535" s="243"/>
      <c r="E535" s="243"/>
      <c r="F535" s="243"/>
    </row>
    <row r="536" spans="1:40">
      <c r="A536" s="125"/>
      <c r="B536" s="125"/>
      <c r="C536" s="125"/>
      <c r="D536" s="125"/>
      <c r="E536" s="125"/>
      <c r="F536" s="125"/>
      <c r="I536" s="21"/>
      <c r="J536" s="209">
        <v>1</v>
      </c>
      <c r="K536" s="209">
        <v>2</v>
      </c>
      <c r="L536" s="209">
        <v>3</v>
      </c>
      <c r="M536" s="210">
        <v>4</v>
      </c>
      <c r="N536" s="210">
        <v>5</v>
      </c>
      <c r="O536" s="210">
        <v>6</v>
      </c>
      <c r="P536" s="210">
        <v>7</v>
      </c>
      <c r="Q536" s="210">
        <v>8</v>
      </c>
      <c r="R536" s="210">
        <v>9</v>
      </c>
      <c r="S536" s="210">
        <v>10</v>
      </c>
      <c r="T536" s="210">
        <v>11</v>
      </c>
      <c r="U536" s="210">
        <v>12</v>
      </c>
      <c r="V536" s="210">
        <v>13</v>
      </c>
      <c r="W536" s="210">
        <v>14</v>
      </c>
      <c r="X536" s="210">
        <v>15</v>
      </c>
      <c r="Y536" s="210">
        <v>16</v>
      </c>
      <c r="Z536" s="210">
        <v>17</v>
      </c>
      <c r="AA536" s="210">
        <v>18</v>
      </c>
      <c r="AB536" s="210">
        <v>19</v>
      </c>
      <c r="AC536" s="210">
        <v>20</v>
      </c>
      <c r="AD536" s="210">
        <v>21</v>
      </c>
      <c r="AE536" s="210">
        <v>22</v>
      </c>
      <c r="AF536" s="210">
        <v>23</v>
      </c>
      <c r="AG536" s="210">
        <v>24</v>
      </c>
      <c r="AH536" s="210">
        <v>25</v>
      </c>
      <c r="AI536" s="210">
        <v>26</v>
      </c>
      <c r="AJ536" s="210">
        <v>27</v>
      </c>
      <c r="AK536" s="210">
        <v>28</v>
      </c>
      <c r="AL536" s="210">
        <v>29</v>
      </c>
      <c r="AM536" s="210">
        <v>30</v>
      </c>
      <c r="AN536" s="164">
        <v>31</v>
      </c>
    </row>
    <row r="537" spans="1:40" ht="25.5">
      <c r="A537" s="131" t="s">
        <v>108</v>
      </c>
      <c r="B537" s="131" t="s">
        <v>273</v>
      </c>
      <c r="C537" s="131" t="s">
        <v>274</v>
      </c>
      <c r="D537" s="128" t="s">
        <v>275</v>
      </c>
      <c r="E537" s="128" t="s">
        <v>270</v>
      </c>
      <c r="F537" s="128" t="s">
        <v>276</v>
      </c>
      <c r="I537" s="211"/>
      <c r="J537" s="216" t="s">
        <v>277</v>
      </c>
      <c r="K537" s="217"/>
      <c r="L537" s="217"/>
      <c r="M537" s="216"/>
      <c r="N537" s="216"/>
      <c r="O537" s="216"/>
      <c r="P537" s="216" t="s">
        <v>277</v>
      </c>
      <c r="Q537" s="216" t="s">
        <v>277</v>
      </c>
      <c r="R537" s="217"/>
      <c r="S537" s="216"/>
      <c r="T537" s="216"/>
      <c r="U537" s="216"/>
      <c r="V537" s="216"/>
      <c r="W537" s="216" t="s">
        <v>277</v>
      </c>
      <c r="X537" s="216" t="s">
        <v>277</v>
      </c>
      <c r="Y537" s="217"/>
      <c r="Z537" s="216"/>
      <c r="AA537" s="216"/>
      <c r="AB537" s="216"/>
      <c r="AC537" s="216"/>
      <c r="AD537" s="216" t="s">
        <v>277</v>
      </c>
      <c r="AE537" s="216" t="s">
        <v>277</v>
      </c>
      <c r="AF537" s="217"/>
      <c r="AG537" s="216"/>
      <c r="AH537" s="216"/>
      <c r="AI537" s="216"/>
      <c r="AJ537" s="216"/>
      <c r="AK537" s="216" t="s">
        <v>277</v>
      </c>
      <c r="AL537" s="216" t="s">
        <v>277</v>
      </c>
      <c r="AM537" s="215"/>
    </row>
    <row r="538" spans="1:40">
      <c r="A538" s="133">
        <v>1</v>
      </c>
      <c r="B538" s="134" t="s">
        <v>278</v>
      </c>
      <c r="C538" s="133" t="s">
        <v>279</v>
      </c>
      <c r="D538" s="133">
        <f>I538</f>
        <v>10.5</v>
      </c>
      <c r="E538" s="23">
        <v>419.23</v>
      </c>
      <c r="F538" s="129">
        <f>D538*E538</f>
        <v>4401.915</v>
      </c>
      <c r="I538" s="213">
        <f>SUM(J538:AN538)/8</f>
        <v>10.5</v>
      </c>
      <c r="J538" s="215"/>
      <c r="K538" s="215">
        <v>4</v>
      </c>
      <c r="L538" s="215">
        <v>4</v>
      </c>
      <c r="M538" s="215">
        <v>4</v>
      </c>
      <c r="N538" s="215">
        <v>4</v>
      </c>
      <c r="O538" s="215">
        <v>4</v>
      </c>
      <c r="P538" s="215"/>
      <c r="Q538" s="215"/>
      <c r="R538" s="215">
        <v>4</v>
      </c>
      <c r="S538" s="215">
        <v>4</v>
      </c>
      <c r="T538" s="215">
        <v>4</v>
      </c>
      <c r="U538" s="215">
        <v>4</v>
      </c>
      <c r="V538" s="215">
        <v>4</v>
      </c>
      <c r="W538" s="215"/>
      <c r="X538" s="215"/>
      <c r="Y538" s="215">
        <v>4</v>
      </c>
      <c r="Z538" s="215">
        <v>4</v>
      </c>
      <c r="AA538" s="215">
        <v>4</v>
      </c>
      <c r="AB538" s="215">
        <v>4</v>
      </c>
      <c r="AC538" s="215">
        <v>4</v>
      </c>
      <c r="AD538" s="215"/>
      <c r="AE538" s="215"/>
      <c r="AF538" s="215">
        <v>4</v>
      </c>
      <c r="AG538" s="215">
        <v>4</v>
      </c>
      <c r="AH538" s="215">
        <v>4</v>
      </c>
      <c r="AI538" s="215">
        <v>4</v>
      </c>
      <c r="AJ538" s="215">
        <v>4</v>
      </c>
      <c r="AK538" s="215"/>
      <c r="AL538" s="215"/>
      <c r="AM538" s="215">
        <v>4</v>
      </c>
      <c r="AN538" s="143"/>
    </row>
    <row r="539" spans="1:40">
      <c r="A539" s="133">
        <v>2</v>
      </c>
      <c r="B539" s="134" t="s">
        <v>278</v>
      </c>
      <c r="C539" s="133" t="s">
        <v>279</v>
      </c>
      <c r="D539" s="133">
        <f>I539</f>
        <v>2</v>
      </c>
      <c r="E539" s="23">
        <v>427.03</v>
      </c>
      <c r="F539" s="129">
        <f>D539*E539</f>
        <v>854.06</v>
      </c>
      <c r="I539" s="213">
        <f>SUM(J539:AN539)/8</f>
        <v>2</v>
      </c>
      <c r="J539" s="215"/>
      <c r="K539" s="215"/>
      <c r="L539" s="215">
        <v>2</v>
      </c>
      <c r="M539" s="215"/>
      <c r="N539" s="215">
        <v>2</v>
      </c>
      <c r="O539" s="215"/>
      <c r="P539" s="215"/>
      <c r="Q539" s="215"/>
      <c r="R539" s="215"/>
      <c r="S539" s="215">
        <v>2</v>
      </c>
      <c r="T539" s="215"/>
      <c r="U539" s="215">
        <v>2</v>
      </c>
      <c r="V539" s="215"/>
      <c r="W539" s="215"/>
      <c r="X539" s="215"/>
      <c r="Y539" s="215"/>
      <c r="Z539" s="215">
        <v>2</v>
      </c>
      <c r="AA539" s="215"/>
      <c r="AB539" s="215">
        <v>2</v>
      </c>
      <c r="AC539" s="215"/>
      <c r="AD539" s="215"/>
      <c r="AE539" s="215"/>
      <c r="AF539" s="215"/>
      <c r="AG539" s="215">
        <v>2</v>
      </c>
      <c r="AH539" s="215"/>
      <c r="AI539" s="215">
        <v>2</v>
      </c>
      <c r="AJ539" s="215"/>
      <c r="AK539" s="215"/>
      <c r="AL539" s="215"/>
      <c r="AM539" s="215"/>
      <c r="AN539" s="143"/>
    </row>
    <row r="540" spans="1:40">
      <c r="A540" s="133">
        <v>3</v>
      </c>
      <c r="B540" s="134" t="s">
        <v>280</v>
      </c>
      <c r="C540" s="133" t="s">
        <v>279</v>
      </c>
      <c r="D540" s="133">
        <f t="shared" ref="D540:D551" si="31">I540</f>
        <v>6.5</v>
      </c>
      <c r="E540" s="23">
        <v>214.87</v>
      </c>
      <c r="F540" s="129">
        <f>D540*E540</f>
        <v>1396.655</v>
      </c>
      <c r="I540" s="213">
        <f>SUM(J540:AN540)/8</f>
        <v>6.5</v>
      </c>
      <c r="J540" s="215"/>
      <c r="K540" s="215">
        <v>4</v>
      </c>
      <c r="L540" s="215"/>
      <c r="M540" s="215">
        <v>4</v>
      </c>
      <c r="N540" s="215"/>
      <c r="O540" s="215">
        <v>4</v>
      </c>
      <c r="P540" s="215"/>
      <c r="Q540" s="215"/>
      <c r="R540" s="215">
        <v>4</v>
      </c>
      <c r="S540" s="215"/>
      <c r="T540" s="215">
        <v>4</v>
      </c>
      <c r="U540" s="215"/>
      <c r="V540" s="215">
        <v>4</v>
      </c>
      <c r="W540" s="215"/>
      <c r="X540" s="215"/>
      <c r="Y540" s="215">
        <v>4</v>
      </c>
      <c r="Z540" s="215"/>
      <c r="AA540" s="215">
        <v>4</v>
      </c>
      <c r="AB540" s="215"/>
      <c r="AC540" s="215">
        <v>4</v>
      </c>
      <c r="AD540" s="215"/>
      <c r="AE540" s="215"/>
      <c r="AF540" s="215">
        <v>4</v>
      </c>
      <c r="AG540" s="215"/>
      <c r="AH540" s="215">
        <v>4</v>
      </c>
      <c r="AI540" s="215"/>
      <c r="AJ540" s="215">
        <v>4</v>
      </c>
      <c r="AK540" s="215"/>
      <c r="AL540" s="215"/>
      <c r="AM540" s="215">
        <v>4</v>
      </c>
      <c r="AN540" s="143"/>
    </row>
    <row r="541" spans="1:40">
      <c r="A541" s="133">
        <v>4</v>
      </c>
      <c r="B541" s="134" t="s">
        <v>399</v>
      </c>
      <c r="C541" s="133" t="s">
        <v>279</v>
      </c>
      <c r="D541" s="133">
        <f t="shared" si="31"/>
        <v>0</v>
      </c>
      <c r="E541" s="182">
        <v>475.8</v>
      </c>
      <c r="F541" s="129">
        <f>D541*E541</f>
        <v>0</v>
      </c>
      <c r="I541" s="213">
        <f>SUM(J541:AN541)/8</f>
        <v>0</v>
      </c>
      <c r="J541" s="215"/>
      <c r="K541" s="215"/>
      <c r="L541" s="215"/>
      <c r="M541" s="215"/>
      <c r="N541" s="215"/>
      <c r="O541" s="215"/>
      <c r="P541" s="215"/>
      <c r="Q541" s="215"/>
      <c r="R541" s="215"/>
      <c r="S541" s="215"/>
      <c r="T541" s="215"/>
      <c r="U541" s="215"/>
      <c r="V541" s="215"/>
      <c r="W541" s="215"/>
      <c r="X541" s="215"/>
      <c r="Y541" s="215"/>
      <c r="Z541" s="215"/>
      <c r="AA541" s="215"/>
      <c r="AB541" s="215"/>
      <c r="AC541" s="215"/>
      <c r="AD541" s="215"/>
      <c r="AE541" s="215"/>
      <c r="AF541" s="215"/>
      <c r="AG541" s="215"/>
      <c r="AH541" s="215"/>
      <c r="AI541" s="215"/>
      <c r="AJ541" s="215"/>
      <c r="AK541" s="215"/>
      <c r="AL541" s="215"/>
      <c r="AM541" s="215"/>
      <c r="AN541" s="143"/>
    </row>
    <row r="542" spans="1:40">
      <c r="A542" s="133">
        <v>5</v>
      </c>
      <c r="B542" s="134" t="s">
        <v>281</v>
      </c>
      <c r="C542" s="133" t="s">
        <v>282</v>
      </c>
      <c r="D542" s="133">
        <f t="shared" si="31"/>
        <v>147</v>
      </c>
      <c r="E542" s="182">
        <v>30.07</v>
      </c>
      <c r="F542" s="129">
        <f>D542*E542</f>
        <v>4420.29</v>
      </c>
      <c r="I542" s="213">
        <f>SUM(J542:AN542)</f>
        <v>147</v>
      </c>
      <c r="J542" s="215"/>
      <c r="K542" s="215">
        <v>7</v>
      </c>
      <c r="L542" s="215">
        <v>7</v>
      </c>
      <c r="M542" s="215">
        <v>7</v>
      </c>
      <c r="N542" s="215">
        <v>7</v>
      </c>
      <c r="O542" s="215">
        <v>7</v>
      </c>
      <c r="P542" s="215"/>
      <c r="Q542" s="215"/>
      <c r="R542" s="215">
        <v>7</v>
      </c>
      <c r="S542" s="215">
        <v>7</v>
      </c>
      <c r="T542" s="215">
        <v>7</v>
      </c>
      <c r="U542" s="215">
        <v>7</v>
      </c>
      <c r="V542" s="215">
        <v>7</v>
      </c>
      <c r="W542" s="215"/>
      <c r="X542" s="215"/>
      <c r="Y542" s="215">
        <v>7</v>
      </c>
      <c r="Z542" s="215">
        <v>7</v>
      </c>
      <c r="AA542" s="215">
        <v>7</v>
      </c>
      <c r="AB542" s="215">
        <v>7</v>
      </c>
      <c r="AC542" s="215">
        <v>7</v>
      </c>
      <c r="AD542" s="215"/>
      <c r="AE542" s="215"/>
      <c r="AF542" s="215">
        <v>7</v>
      </c>
      <c r="AG542" s="215">
        <v>7</v>
      </c>
      <c r="AH542" s="215">
        <v>7</v>
      </c>
      <c r="AI542" s="215">
        <v>7</v>
      </c>
      <c r="AJ542" s="215">
        <v>7</v>
      </c>
      <c r="AK542" s="215"/>
      <c r="AL542" s="215"/>
      <c r="AM542" s="215">
        <v>7</v>
      </c>
      <c r="AN542" s="143"/>
    </row>
    <row r="543" spans="1:40">
      <c r="A543" s="133">
        <v>9</v>
      </c>
      <c r="B543" s="134" t="s">
        <v>283</v>
      </c>
      <c r="C543" s="133" t="s">
        <v>282</v>
      </c>
      <c r="D543" s="133">
        <f t="shared" si="31"/>
        <v>42</v>
      </c>
      <c r="E543" s="182">
        <v>30.07</v>
      </c>
      <c r="F543" s="129">
        <f t="shared" ref="F543:F550" si="32">D543*E543</f>
        <v>1262.94</v>
      </c>
      <c r="I543" s="213">
        <f t="shared" ref="I543:I552" si="33">SUM(J543:AN543)</f>
        <v>42</v>
      </c>
      <c r="J543" s="215"/>
      <c r="K543" s="215">
        <v>2</v>
      </c>
      <c r="L543" s="215">
        <v>2</v>
      </c>
      <c r="M543" s="215">
        <v>2</v>
      </c>
      <c r="N543" s="215">
        <v>2</v>
      </c>
      <c r="O543" s="215">
        <v>2</v>
      </c>
      <c r="P543" s="215"/>
      <c r="Q543" s="215"/>
      <c r="R543" s="215">
        <v>2</v>
      </c>
      <c r="S543" s="215">
        <v>2</v>
      </c>
      <c r="T543" s="215">
        <v>2</v>
      </c>
      <c r="U543" s="215">
        <v>2</v>
      </c>
      <c r="V543" s="215">
        <v>2</v>
      </c>
      <c r="W543" s="215"/>
      <c r="X543" s="215"/>
      <c r="Y543" s="215">
        <v>2</v>
      </c>
      <c r="Z543" s="215">
        <v>2</v>
      </c>
      <c r="AA543" s="215">
        <v>2</v>
      </c>
      <c r="AB543" s="215">
        <v>2</v>
      </c>
      <c r="AC543" s="215">
        <v>2</v>
      </c>
      <c r="AD543" s="215"/>
      <c r="AE543" s="215"/>
      <c r="AF543" s="215">
        <v>2</v>
      </c>
      <c r="AG543" s="215">
        <v>2</v>
      </c>
      <c r="AH543" s="215">
        <v>2</v>
      </c>
      <c r="AI543" s="215">
        <v>2</v>
      </c>
      <c r="AJ543" s="215">
        <v>2</v>
      </c>
      <c r="AK543" s="215"/>
      <c r="AL543" s="215"/>
      <c r="AM543" s="215">
        <v>2</v>
      </c>
      <c r="AN543" s="143"/>
    </row>
    <row r="544" spans="1:40">
      <c r="A544" s="133">
        <v>10</v>
      </c>
      <c r="B544" s="21" t="s">
        <v>382</v>
      </c>
      <c r="C544" s="133" t="s">
        <v>413</v>
      </c>
      <c r="D544" s="133">
        <f t="shared" si="31"/>
        <v>0</v>
      </c>
      <c r="E544" s="182">
        <v>1589.86</v>
      </c>
      <c r="F544" s="129">
        <f t="shared" si="32"/>
        <v>0</v>
      </c>
      <c r="I544" s="213">
        <f t="shared" si="33"/>
        <v>0</v>
      </c>
      <c r="J544" s="215"/>
      <c r="K544" s="215"/>
      <c r="L544" s="215"/>
      <c r="M544" s="215"/>
      <c r="N544" s="215"/>
      <c r="O544" s="215"/>
      <c r="P544" s="215"/>
      <c r="Q544" s="215"/>
      <c r="R544" s="215"/>
      <c r="S544" s="215"/>
      <c r="T544" s="215"/>
      <c r="U544" s="215"/>
      <c r="V544" s="215"/>
      <c r="W544" s="215"/>
      <c r="X544" s="215"/>
      <c r="Y544" s="215"/>
      <c r="Z544" s="215"/>
      <c r="AA544" s="215"/>
      <c r="AB544" s="215"/>
      <c r="AC544" s="215"/>
      <c r="AD544" s="215"/>
      <c r="AE544" s="215"/>
      <c r="AF544" s="215"/>
      <c r="AG544" s="215"/>
      <c r="AH544" s="215"/>
      <c r="AI544" s="215"/>
      <c r="AJ544" s="215"/>
      <c r="AK544" s="215"/>
      <c r="AL544" s="215"/>
      <c r="AM544" s="215"/>
      <c r="AN544" s="143"/>
    </row>
    <row r="545" spans="1:44">
      <c r="A545" s="133">
        <v>11</v>
      </c>
      <c r="B545" s="21" t="s">
        <v>383</v>
      </c>
      <c r="C545" s="133" t="s">
        <v>413</v>
      </c>
      <c r="D545" s="133">
        <f t="shared" si="31"/>
        <v>0</v>
      </c>
      <c r="E545" s="182">
        <v>322.39</v>
      </c>
      <c r="F545" s="129">
        <f t="shared" si="32"/>
        <v>0</v>
      </c>
      <c r="I545" s="213">
        <f t="shared" si="33"/>
        <v>0</v>
      </c>
      <c r="J545" s="215"/>
      <c r="K545" s="215"/>
      <c r="L545" s="215"/>
      <c r="M545" s="215"/>
      <c r="N545" s="215"/>
      <c r="O545" s="215"/>
      <c r="P545" s="215"/>
      <c r="Q545" s="215"/>
      <c r="R545" s="215"/>
      <c r="S545" s="215"/>
      <c r="T545" s="215"/>
      <c r="U545" s="215"/>
      <c r="V545" s="215"/>
      <c r="W545" s="215"/>
      <c r="X545" s="215"/>
      <c r="Y545" s="215"/>
      <c r="Z545" s="215"/>
      <c r="AA545" s="215"/>
      <c r="AB545" s="215"/>
      <c r="AC545" s="215"/>
      <c r="AD545" s="215"/>
      <c r="AE545" s="215"/>
      <c r="AF545" s="215"/>
      <c r="AG545" s="215"/>
      <c r="AH545" s="215"/>
      <c r="AI545" s="215"/>
      <c r="AJ545" s="215"/>
      <c r="AK545" s="215"/>
      <c r="AL545" s="215"/>
      <c r="AM545" s="215"/>
      <c r="AN545" s="143"/>
    </row>
    <row r="546" spans="1:44">
      <c r="A546" s="133">
        <v>12</v>
      </c>
      <c r="B546" s="21" t="s">
        <v>384</v>
      </c>
      <c r="C546" s="133" t="s">
        <v>413</v>
      </c>
      <c r="D546" s="133">
        <f t="shared" si="31"/>
        <v>0</v>
      </c>
      <c r="E546" s="182">
        <v>4.8499999999999996</v>
      </c>
      <c r="F546" s="129">
        <f t="shared" si="32"/>
        <v>0</v>
      </c>
      <c r="I546" s="213">
        <f t="shared" si="33"/>
        <v>0</v>
      </c>
      <c r="J546" s="215"/>
      <c r="K546" s="215"/>
      <c r="L546" s="215"/>
      <c r="M546" s="215"/>
      <c r="N546" s="215"/>
      <c r="O546" s="215"/>
      <c r="P546" s="215"/>
      <c r="Q546" s="215"/>
      <c r="R546" s="215"/>
      <c r="S546" s="215"/>
      <c r="T546" s="215"/>
      <c r="U546" s="215"/>
      <c r="V546" s="215"/>
      <c r="W546" s="215"/>
      <c r="X546" s="215"/>
      <c r="Y546" s="215"/>
      <c r="Z546" s="215"/>
      <c r="AA546" s="215"/>
      <c r="AB546" s="215"/>
      <c r="AC546" s="215"/>
      <c r="AD546" s="215"/>
      <c r="AE546" s="215"/>
      <c r="AF546" s="215"/>
      <c r="AG546" s="215"/>
      <c r="AH546" s="215"/>
      <c r="AI546" s="215"/>
      <c r="AJ546" s="215"/>
      <c r="AK546" s="215"/>
      <c r="AL546" s="215"/>
      <c r="AM546" s="215"/>
      <c r="AN546" s="143"/>
    </row>
    <row r="547" spans="1:44">
      <c r="A547" s="133">
        <v>13</v>
      </c>
      <c r="B547" s="21" t="s">
        <v>385</v>
      </c>
      <c r="C547" s="133" t="s">
        <v>413</v>
      </c>
      <c r="D547" s="133">
        <f t="shared" si="31"/>
        <v>0</v>
      </c>
      <c r="E547" s="182">
        <v>13.44</v>
      </c>
      <c r="F547" s="129">
        <f t="shared" si="32"/>
        <v>0</v>
      </c>
      <c r="I547" s="213">
        <f t="shared" si="33"/>
        <v>0</v>
      </c>
      <c r="J547" s="215"/>
      <c r="K547" s="215"/>
      <c r="L547" s="215"/>
      <c r="M547" s="215"/>
      <c r="N547" s="215"/>
      <c r="O547" s="215"/>
      <c r="P547" s="215"/>
      <c r="Q547" s="215"/>
      <c r="R547" s="215"/>
      <c r="S547" s="215"/>
      <c r="T547" s="215"/>
      <c r="U547" s="215"/>
      <c r="V547" s="215"/>
      <c r="W547" s="215"/>
      <c r="X547" s="215"/>
      <c r="Y547" s="215"/>
      <c r="Z547" s="215"/>
      <c r="AA547" s="215"/>
      <c r="AB547" s="215"/>
      <c r="AC547" s="215"/>
      <c r="AD547" s="215"/>
      <c r="AE547" s="215"/>
      <c r="AF547" s="215"/>
      <c r="AG547" s="215"/>
      <c r="AH547" s="215"/>
      <c r="AI547" s="215"/>
      <c r="AJ547" s="215"/>
      <c r="AK547" s="215"/>
      <c r="AL547" s="215"/>
      <c r="AM547" s="215"/>
      <c r="AN547" s="143"/>
    </row>
    <row r="548" spans="1:44">
      <c r="A548" s="133">
        <v>14</v>
      </c>
      <c r="B548" s="21" t="s">
        <v>386</v>
      </c>
      <c r="C548" s="133" t="s">
        <v>413</v>
      </c>
      <c r="D548" s="133">
        <f t="shared" si="31"/>
        <v>0</v>
      </c>
      <c r="E548" s="182">
        <v>43.44</v>
      </c>
      <c r="F548" s="129">
        <f t="shared" si="32"/>
        <v>0</v>
      </c>
      <c r="I548" s="213">
        <f t="shared" si="33"/>
        <v>0</v>
      </c>
      <c r="J548" s="215"/>
      <c r="K548" s="215"/>
      <c r="L548" s="215"/>
      <c r="M548" s="215"/>
      <c r="N548" s="215"/>
      <c r="O548" s="215"/>
      <c r="P548" s="215"/>
      <c r="Q548" s="215"/>
      <c r="R548" s="215"/>
      <c r="S548" s="215"/>
      <c r="T548" s="215"/>
      <c r="U548" s="215"/>
      <c r="V548" s="215"/>
      <c r="W548" s="215"/>
      <c r="X548" s="215"/>
      <c r="Y548" s="215"/>
      <c r="Z548" s="215"/>
      <c r="AA548" s="215"/>
      <c r="AB548" s="215"/>
      <c r="AC548" s="215"/>
      <c r="AD548" s="215"/>
      <c r="AE548" s="215"/>
      <c r="AF548" s="215"/>
      <c r="AG548" s="215"/>
      <c r="AH548" s="215"/>
      <c r="AI548" s="215"/>
      <c r="AJ548" s="215"/>
      <c r="AK548" s="215"/>
      <c r="AL548" s="215"/>
      <c r="AM548" s="215"/>
      <c r="AN548" s="143"/>
    </row>
    <row r="549" spans="1:44">
      <c r="A549" s="133">
        <v>15</v>
      </c>
      <c r="B549" s="21" t="s">
        <v>387</v>
      </c>
      <c r="C549" s="133" t="s">
        <v>413</v>
      </c>
      <c r="D549" s="133">
        <f t="shared" si="31"/>
        <v>0</v>
      </c>
      <c r="E549" s="182">
        <v>40.92</v>
      </c>
      <c r="F549" s="129">
        <f t="shared" si="32"/>
        <v>0</v>
      </c>
      <c r="I549" s="213">
        <f t="shared" si="33"/>
        <v>0</v>
      </c>
      <c r="J549" s="215"/>
      <c r="K549" s="215"/>
      <c r="L549" s="215"/>
      <c r="M549" s="215"/>
      <c r="N549" s="215"/>
      <c r="O549" s="215"/>
      <c r="P549" s="215"/>
      <c r="Q549" s="215"/>
      <c r="R549" s="215"/>
      <c r="S549" s="215"/>
      <c r="T549" s="215"/>
      <c r="U549" s="215"/>
      <c r="V549" s="215"/>
      <c r="W549" s="215"/>
      <c r="X549" s="215"/>
      <c r="Y549" s="215"/>
      <c r="Z549" s="215"/>
      <c r="AA549" s="215"/>
      <c r="AB549" s="215"/>
      <c r="AC549" s="215"/>
      <c r="AD549" s="215"/>
      <c r="AE549" s="215"/>
      <c r="AF549" s="215"/>
      <c r="AG549" s="215"/>
      <c r="AH549" s="215"/>
      <c r="AI549" s="215"/>
      <c r="AJ549" s="215"/>
      <c r="AK549" s="215"/>
      <c r="AL549" s="215"/>
      <c r="AM549" s="215"/>
      <c r="AN549" s="143"/>
    </row>
    <row r="550" spans="1:44">
      <c r="A550" s="133">
        <v>16</v>
      </c>
      <c r="B550" s="21" t="s">
        <v>388</v>
      </c>
      <c r="C550" s="133" t="s">
        <v>413</v>
      </c>
      <c r="D550" s="133">
        <f t="shared" si="31"/>
        <v>0</v>
      </c>
      <c r="E550" s="182">
        <v>485.66</v>
      </c>
      <c r="F550" s="129">
        <f t="shared" si="32"/>
        <v>0</v>
      </c>
      <c r="I550" s="213">
        <f t="shared" si="33"/>
        <v>0</v>
      </c>
      <c r="J550" s="215"/>
      <c r="K550" s="215"/>
      <c r="L550" s="215"/>
      <c r="M550" s="215"/>
      <c r="N550" s="215"/>
      <c r="O550" s="215"/>
      <c r="P550" s="215"/>
      <c r="Q550" s="215"/>
      <c r="R550" s="215"/>
      <c r="S550" s="215"/>
      <c r="T550" s="215"/>
      <c r="U550" s="215"/>
      <c r="V550" s="215"/>
      <c r="W550" s="215"/>
      <c r="X550" s="215"/>
      <c r="Y550" s="215"/>
      <c r="Z550" s="215"/>
      <c r="AA550" s="215"/>
      <c r="AB550" s="215"/>
      <c r="AC550" s="215"/>
      <c r="AD550" s="215"/>
      <c r="AE550" s="215"/>
      <c r="AF550" s="215"/>
      <c r="AG550" s="215"/>
      <c r="AH550" s="215"/>
      <c r="AI550" s="215"/>
      <c r="AJ550" s="215"/>
      <c r="AK550" s="215"/>
      <c r="AL550" s="215"/>
      <c r="AM550" s="215"/>
      <c r="AN550" s="143"/>
    </row>
    <row r="551" spans="1:44">
      <c r="A551" s="133">
        <v>17</v>
      </c>
      <c r="B551" s="134" t="s">
        <v>284</v>
      </c>
      <c r="C551" s="133" t="s">
        <v>282</v>
      </c>
      <c r="D551" s="133">
        <f t="shared" si="31"/>
        <v>0</v>
      </c>
      <c r="E551" s="182">
        <v>30.07</v>
      </c>
      <c r="F551" s="129">
        <f>D551*E551</f>
        <v>0</v>
      </c>
      <c r="I551" s="213">
        <f t="shared" si="33"/>
        <v>0</v>
      </c>
      <c r="J551" s="215"/>
      <c r="K551" s="215"/>
      <c r="L551" s="215"/>
      <c r="M551" s="215"/>
      <c r="N551" s="215"/>
      <c r="O551" s="215"/>
      <c r="P551" s="215"/>
      <c r="Q551" s="215"/>
      <c r="R551" s="215"/>
      <c r="S551" s="215"/>
      <c r="T551" s="215"/>
      <c r="U551" s="215"/>
      <c r="V551" s="215"/>
      <c r="W551" s="215"/>
      <c r="X551" s="215"/>
      <c r="Y551" s="215"/>
      <c r="Z551" s="215"/>
      <c r="AA551" s="215"/>
      <c r="AB551" s="215"/>
      <c r="AC551" s="215"/>
      <c r="AD551" s="215"/>
      <c r="AE551" s="215"/>
      <c r="AF551" s="215"/>
      <c r="AG551" s="215"/>
      <c r="AH551" s="215"/>
      <c r="AI551" s="215"/>
      <c r="AJ551" s="215"/>
      <c r="AK551" s="215"/>
      <c r="AL551" s="215"/>
      <c r="AM551" s="215"/>
      <c r="AN551" s="143"/>
    </row>
    <row r="552" spans="1:44" ht="15.75">
      <c r="A552" s="125"/>
      <c r="B552" s="125"/>
      <c r="C552" s="125"/>
      <c r="D552" s="125"/>
      <c r="E552" s="135" t="s">
        <v>285</v>
      </c>
      <c r="F552" s="136">
        <f>SUM(F538:F551)</f>
        <v>12335.86</v>
      </c>
      <c r="H552" s="19" t="s">
        <v>494</v>
      </c>
      <c r="I552" s="213">
        <f t="shared" si="33"/>
        <v>1</v>
      </c>
      <c r="J552" s="215"/>
      <c r="K552" s="215"/>
      <c r="L552" s="215"/>
      <c r="M552" s="215"/>
      <c r="N552" s="215"/>
      <c r="O552" s="215"/>
      <c r="P552" s="215"/>
      <c r="Q552" s="215"/>
      <c r="R552" s="215"/>
      <c r="S552" s="215"/>
      <c r="T552" s="215"/>
      <c r="U552" s="215"/>
      <c r="V552" s="215"/>
      <c r="W552" s="215"/>
      <c r="X552" s="215"/>
      <c r="Y552" s="215"/>
      <c r="Z552" s="215"/>
      <c r="AA552" s="215">
        <v>1</v>
      </c>
      <c r="AB552" s="215"/>
      <c r="AC552" s="215"/>
      <c r="AD552" s="215"/>
      <c r="AE552" s="215"/>
      <c r="AF552" s="215"/>
      <c r="AG552" s="215"/>
      <c r="AH552" s="215"/>
      <c r="AI552" s="215"/>
      <c r="AJ552" s="215"/>
      <c r="AK552" s="215"/>
      <c r="AL552" s="215"/>
      <c r="AM552" s="215"/>
      <c r="AN552" s="143"/>
    </row>
    <row r="553" spans="1:44" ht="15.75">
      <c r="A553" s="125"/>
      <c r="B553" s="125"/>
      <c r="C553" s="125"/>
      <c r="D553" s="125"/>
      <c r="E553" s="135" t="s">
        <v>286</v>
      </c>
      <c r="F553" s="136">
        <f>F552*20%</f>
        <v>2467.1720000000005</v>
      </c>
      <c r="AN553" s="143"/>
    </row>
    <row r="554" spans="1:44" ht="18.75">
      <c r="A554" s="125"/>
      <c r="B554" s="125"/>
      <c r="C554" s="125"/>
      <c r="D554" s="125"/>
      <c r="E554" s="137" t="s">
        <v>287</v>
      </c>
      <c r="F554" s="136">
        <f>SUM(F552:F553)</f>
        <v>14803.032000000001</v>
      </c>
      <c r="G554" s="19" t="s">
        <v>412</v>
      </c>
      <c r="AN554" s="143"/>
    </row>
    <row r="555" spans="1:44">
      <c r="A555" s="125"/>
      <c r="B555" s="138" t="s">
        <v>288</v>
      </c>
      <c r="C555" s="125"/>
      <c r="D555" s="125"/>
      <c r="E555" s="125"/>
      <c r="F555" s="139"/>
      <c r="G555" s="130">
        <v>1</v>
      </c>
      <c r="H555" s="130">
        <v>2</v>
      </c>
      <c r="AN555" s="143"/>
    </row>
    <row r="556" spans="1:44">
      <c r="A556" s="133">
        <v>1</v>
      </c>
      <c r="B556" s="134" t="s">
        <v>289</v>
      </c>
      <c r="C556" s="133" t="s">
        <v>290</v>
      </c>
      <c r="D556" s="157">
        <f>SUM(G556:H556)*I556</f>
        <v>692</v>
      </c>
      <c r="E556" s="23">
        <v>0.1</v>
      </c>
      <c r="F556" s="136">
        <f>SUM(D556*E556)</f>
        <v>69.2</v>
      </c>
      <c r="G556" s="212">
        <f>SUM('Разполож съдове'!$E$122:$F$122)</f>
        <v>97</v>
      </c>
      <c r="H556" s="212">
        <f>SUM('Разполож съдове'!$E$83:$F$83)*H555</f>
        <v>76</v>
      </c>
      <c r="I556" s="213">
        <f>SUM(J556:AN556)</f>
        <v>4</v>
      </c>
      <c r="J556" s="215"/>
      <c r="K556" s="215"/>
      <c r="L556" s="215"/>
      <c r="M556" s="215"/>
      <c r="N556" s="215">
        <v>1</v>
      </c>
      <c r="O556" s="215"/>
      <c r="P556" s="215"/>
      <c r="Q556" s="215"/>
      <c r="R556" s="215"/>
      <c r="S556" s="215"/>
      <c r="T556" s="215"/>
      <c r="U556" s="215">
        <v>1</v>
      </c>
      <c r="V556" s="215"/>
      <c r="W556" s="215"/>
      <c r="X556" s="215"/>
      <c r="Y556" s="215"/>
      <c r="Z556" s="215"/>
      <c r="AA556" s="215">
        <v>1</v>
      </c>
      <c r="AB556" s="215"/>
      <c r="AC556" s="215"/>
      <c r="AD556" s="215"/>
      <c r="AE556" s="215"/>
      <c r="AF556" s="215"/>
      <c r="AG556" s="215"/>
      <c r="AH556" s="215"/>
      <c r="AI556" s="215"/>
      <c r="AJ556" s="215">
        <v>1</v>
      </c>
      <c r="AK556" s="215"/>
      <c r="AL556" s="215"/>
      <c r="AM556" s="215"/>
      <c r="AN556" s="143"/>
      <c r="AO556" s="132"/>
      <c r="AP556" s="132"/>
      <c r="AQ556" s="132"/>
      <c r="AR556" s="132"/>
    </row>
    <row r="557" spans="1:44">
      <c r="A557" s="133">
        <v>2</v>
      </c>
      <c r="B557" s="134" t="s">
        <v>291</v>
      </c>
      <c r="C557" s="133" t="s">
        <v>290</v>
      </c>
      <c r="D557" s="157">
        <f>SUM(G557:H557)*I556</f>
        <v>9104</v>
      </c>
      <c r="E557" s="23">
        <v>0.05</v>
      </c>
      <c r="F557" s="136">
        <f>SUM(D557*E557)</f>
        <v>455.20000000000005</v>
      </c>
      <c r="G557" s="212">
        <f>SUM('Разполож съдове'!$G$122:$J$122)</f>
        <v>1738</v>
      </c>
      <c r="H557" s="212">
        <f>SUM('Разполож съдове'!$G$83:$J$83)*2</f>
        <v>538</v>
      </c>
      <c r="AN557" s="143"/>
    </row>
    <row r="558" spans="1:44">
      <c r="A558" s="133">
        <v>3</v>
      </c>
      <c r="B558" s="134" t="s">
        <v>292</v>
      </c>
      <c r="C558" s="133" t="s">
        <v>279</v>
      </c>
      <c r="D558" s="157">
        <f>I552</f>
        <v>1</v>
      </c>
      <c r="E558" s="23">
        <v>430.56</v>
      </c>
      <c r="F558" s="136">
        <f>SUM(D558*E558)</f>
        <v>430.56</v>
      </c>
      <c r="AN558" s="143"/>
    </row>
    <row r="559" spans="1:44" ht="15.75">
      <c r="A559" s="125"/>
      <c r="E559" s="135" t="s">
        <v>293</v>
      </c>
      <c r="F559" s="136">
        <f>SUM(F556:F558)</f>
        <v>954.96</v>
      </c>
    </row>
    <row r="560" spans="1:44">
      <c r="A560" s="125"/>
      <c r="F560" s="125"/>
    </row>
    <row r="561" spans="1:6">
      <c r="A561" s="125"/>
    </row>
    <row r="562" spans="1:6" ht="18.75">
      <c r="A562" s="125"/>
      <c r="E562" s="137" t="s">
        <v>294</v>
      </c>
      <c r="F562" s="167">
        <f>SUM(F554,F559)</f>
        <v>15757.992000000002</v>
      </c>
    </row>
    <row r="563" spans="1:6">
      <c r="A563" s="125"/>
    </row>
    <row r="564" spans="1:6" ht="15.75">
      <c r="A564" s="125"/>
      <c r="B564" s="126" t="s">
        <v>295</v>
      </c>
      <c r="C564" s="125"/>
      <c r="D564" s="125"/>
      <c r="E564" s="125"/>
      <c r="F564" s="125"/>
    </row>
    <row r="565" spans="1:6">
      <c r="A565" s="125"/>
      <c r="B565" s="125"/>
      <c r="C565" s="125"/>
      <c r="D565" s="125"/>
      <c r="E565" s="125"/>
      <c r="F565" s="125"/>
    </row>
    <row r="566" spans="1:6">
      <c r="A566" s="125"/>
      <c r="B566" s="125"/>
      <c r="C566" s="125"/>
      <c r="D566" s="125"/>
      <c r="E566" s="125"/>
      <c r="F566" s="125"/>
    </row>
    <row r="567" spans="1:6">
      <c r="A567" s="125"/>
      <c r="B567" s="125"/>
      <c r="C567" s="125"/>
      <c r="D567" s="125"/>
      <c r="E567" s="125"/>
      <c r="F567" s="125"/>
    </row>
    <row r="568" spans="1:6" ht="15.75">
      <c r="A568" s="125"/>
      <c r="B568" s="141" t="s">
        <v>297</v>
      </c>
      <c r="C568" s="141" t="s">
        <v>298</v>
      </c>
      <c r="D568" s="142"/>
      <c r="E568" s="125"/>
      <c r="F568" s="125"/>
    </row>
    <row r="569" spans="1:6">
      <c r="B569" s="125" t="s">
        <v>63</v>
      </c>
      <c r="C569" s="125" t="s">
        <v>299</v>
      </c>
      <c r="D569" s="142"/>
      <c r="E569" s="125"/>
      <c r="F569" s="125"/>
    </row>
    <row r="570" spans="1:6">
      <c r="A570" s="125"/>
      <c r="B570" s="125" t="s">
        <v>300</v>
      </c>
      <c r="C570" s="125" t="s">
        <v>301</v>
      </c>
      <c r="D570" s="142"/>
      <c r="E570" s="125"/>
      <c r="F570" s="125"/>
    </row>
    <row r="571" spans="1:6">
      <c r="A571" s="125"/>
      <c r="B571" s="125"/>
      <c r="C571" s="125"/>
      <c r="D571" s="142"/>
      <c r="E571" s="125"/>
      <c r="F571" s="125"/>
    </row>
    <row r="572" spans="1:6">
      <c r="A572" s="125"/>
      <c r="B572" s="125"/>
      <c r="C572" s="125"/>
      <c r="D572" s="142"/>
      <c r="E572" s="125"/>
      <c r="F572" s="125"/>
    </row>
    <row r="573" spans="1:6" ht="15">
      <c r="A573" s="245" t="s">
        <v>267</v>
      </c>
      <c r="B573" s="245"/>
      <c r="C573" s="245"/>
      <c r="D573" s="245"/>
      <c r="E573" s="245"/>
      <c r="F573" s="245"/>
    </row>
    <row r="574" spans="1:6" ht="15">
      <c r="A574" s="245" t="s">
        <v>406</v>
      </c>
      <c r="B574" s="245"/>
      <c r="C574" s="245"/>
      <c r="D574" s="245"/>
      <c r="E574" s="245"/>
      <c r="F574" s="245"/>
    </row>
    <row r="575" spans="1:6">
      <c r="A575" s="125"/>
      <c r="B575" s="125"/>
      <c r="C575" s="125"/>
      <c r="D575" s="125"/>
      <c r="E575" s="125"/>
      <c r="F575" s="125"/>
    </row>
    <row r="576" spans="1:6" ht="15.75">
      <c r="A576" s="126" t="s">
        <v>268</v>
      </c>
      <c r="B576" s="125"/>
      <c r="C576" s="125"/>
      <c r="D576" s="125"/>
      <c r="E576" s="125"/>
      <c r="F576" s="125"/>
    </row>
    <row r="577" spans="1:40" ht="15.75">
      <c r="A577" s="126" t="s">
        <v>269</v>
      </c>
      <c r="B577" s="125"/>
      <c r="C577" s="125"/>
      <c r="D577" s="125"/>
      <c r="E577" s="125"/>
      <c r="F577" s="125"/>
    </row>
    <row r="578" spans="1:40">
      <c r="A578" s="125"/>
      <c r="B578" s="125"/>
      <c r="C578" s="125"/>
      <c r="D578" s="125"/>
      <c r="E578" s="125"/>
      <c r="F578" s="125"/>
    </row>
    <row r="579" spans="1:40" ht="23.25">
      <c r="A579" s="246" t="s">
        <v>405</v>
      </c>
      <c r="B579" s="246"/>
      <c r="C579" s="246"/>
      <c r="D579" s="246"/>
      <c r="E579" s="246"/>
      <c r="F579" s="246"/>
    </row>
    <row r="580" spans="1:40" ht="15.75">
      <c r="A580" s="243" t="s">
        <v>271</v>
      </c>
      <c r="B580" s="243"/>
      <c r="C580" s="243"/>
      <c r="D580" s="243"/>
      <c r="E580" s="243"/>
      <c r="F580" s="243"/>
    </row>
    <row r="581" spans="1:40" ht="15.75">
      <c r="A581" s="243" t="s">
        <v>491</v>
      </c>
      <c r="B581" s="243"/>
      <c r="C581" s="243"/>
      <c r="D581" s="243"/>
      <c r="E581" s="243"/>
      <c r="F581" s="243"/>
    </row>
    <row r="582" spans="1:40">
      <c r="A582" s="125"/>
      <c r="B582" s="125"/>
      <c r="C582" s="125"/>
      <c r="D582" s="125"/>
      <c r="E582" s="125"/>
      <c r="F582" s="125"/>
    </row>
    <row r="583" spans="1:40" ht="15.75">
      <c r="A583" s="243" t="s">
        <v>492</v>
      </c>
      <c r="B583" s="243"/>
      <c r="C583" s="243"/>
      <c r="D583" s="243"/>
      <c r="E583" s="243"/>
      <c r="F583" s="243"/>
    </row>
    <row r="584" spans="1:40" ht="15.75">
      <c r="A584" s="243" t="s">
        <v>400</v>
      </c>
      <c r="B584" s="243"/>
      <c r="C584" s="243"/>
      <c r="D584" s="243"/>
      <c r="E584" s="243"/>
      <c r="F584" s="243"/>
      <c r="T584" s="165">
        <v>12</v>
      </c>
    </row>
    <row r="585" spans="1:40" ht="15.75">
      <c r="A585" s="243" t="s">
        <v>401</v>
      </c>
      <c r="B585" s="243"/>
      <c r="C585" s="243"/>
      <c r="D585" s="243"/>
      <c r="E585" s="243"/>
      <c r="F585" s="243"/>
    </row>
    <row r="586" spans="1:40" ht="15.75">
      <c r="A586" s="243" t="s">
        <v>493</v>
      </c>
      <c r="B586" s="243"/>
      <c r="C586" s="243"/>
      <c r="D586" s="243"/>
      <c r="E586" s="243"/>
      <c r="F586" s="243"/>
    </row>
    <row r="587" spans="1:40" ht="15.75">
      <c r="A587" s="243" t="s">
        <v>272</v>
      </c>
      <c r="B587" s="243"/>
      <c r="C587" s="243"/>
      <c r="D587" s="243"/>
      <c r="E587" s="243"/>
      <c r="F587" s="243"/>
    </row>
    <row r="588" spans="1:40">
      <c r="A588" s="125"/>
      <c r="B588" s="125"/>
      <c r="C588" s="125"/>
      <c r="D588" s="125"/>
      <c r="E588" s="125"/>
      <c r="F588" s="125"/>
      <c r="I588" s="21"/>
      <c r="J588" s="209">
        <v>1</v>
      </c>
      <c r="K588" s="209">
        <v>2</v>
      </c>
      <c r="L588" s="209">
        <v>3</v>
      </c>
      <c r="M588" s="210">
        <v>4</v>
      </c>
      <c r="N588" s="210">
        <v>5</v>
      </c>
      <c r="O588" s="210">
        <v>6</v>
      </c>
      <c r="P588" s="210">
        <v>7</v>
      </c>
      <c r="Q588" s="210">
        <v>8</v>
      </c>
      <c r="R588" s="210">
        <v>9</v>
      </c>
      <c r="S588" s="210">
        <v>10</v>
      </c>
      <c r="T588" s="210">
        <v>11</v>
      </c>
      <c r="U588" s="210">
        <v>12</v>
      </c>
      <c r="V588" s="210">
        <v>13</v>
      </c>
      <c r="W588" s="210">
        <v>14</v>
      </c>
      <c r="X588" s="210">
        <v>15</v>
      </c>
      <c r="Y588" s="210">
        <v>16</v>
      </c>
      <c r="Z588" s="210">
        <v>17</v>
      </c>
      <c r="AA588" s="210">
        <v>18</v>
      </c>
      <c r="AB588" s="210">
        <v>19</v>
      </c>
      <c r="AC588" s="210">
        <v>20</v>
      </c>
      <c r="AD588" s="210">
        <v>21</v>
      </c>
      <c r="AE588" s="210">
        <v>22</v>
      </c>
      <c r="AF588" s="210">
        <v>23</v>
      </c>
      <c r="AG588" s="210">
        <v>24</v>
      </c>
      <c r="AH588" s="210">
        <v>25</v>
      </c>
      <c r="AI588" s="210">
        <v>26</v>
      </c>
      <c r="AJ588" s="210">
        <v>27</v>
      </c>
      <c r="AK588" s="210">
        <v>28</v>
      </c>
      <c r="AL588" s="210">
        <v>29</v>
      </c>
      <c r="AM588" s="210">
        <v>30</v>
      </c>
      <c r="AN588" s="210">
        <v>31</v>
      </c>
    </row>
    <row r="589" spans="1:40" ht="25.5">
      <c r="A589" s="131" t="s">
        <v>108</v>
      </c>
      <c r="B589" s="131" t="s">
        <v>273</v>
      </c>
      <c r="C589" s="131" t="s">
        <v>274</v>
      </c>
      <c r="D589" s="128" t="s">
        <v>275</v>
      </c>
      <c r="E589" s="128" t="s">
        <v>270</v>
      </c>
      <c r="F589" s="128" t="s">
        <v>276</v>
      </c>
      <c r="I589" s="211"/>
      <c r="J589" s="216"/>
      <c r="K589" s="216"/>
      <c r="L589" s="217"/>
      <c r="M589" s="216"/>
      <c r="N589" s="216" t="s">
        <v>277</v>
      </c>
      <c r="O589" s="216" t="s">
        <v>277</v>
      </c>
      <c r="P589" s="217"/>
      <c r="Q589" s="216"/>
      <c r="R589" s="216"/>
      <c r="S589" s="216"/>
      <c r="T589" s="216"/>
      <c r="U589" s="216" t="s">
        <v>277</v>
      </c>
      <c r="V589" s="216" t="s">
        <v>277</v>
      </c>
      <c r="W589" s="217"/>
      <c r="X589" s="216"/>
      <c r="Y589" s="216"/>
      <c r="Z589" s="216"/>
      <c r="AA589" s="216"/>
      <c r="AB589" s="216" t="s">
        <v>277</v>
      </c>
      <c r="AC589" s="216" t="s">
        <v>277</v>
      </c>
      <c r="AD589" s="216"/>
      <c r="AE589" s="216"/>
      <c r="AF589" s="216"/>
      <c r="AG589" s="216" t="s">
        <v>277</v>
      </c>
      <c r="AH589" s="216" t="s">
        <v>277</v>
      </c>
      <c r="AI589" s="216" t="s">
        <v>277</v>
      </c>
      <c r="AJ589" s="216" t="s">
        <v>277</v>
      </c>
      <c r="AK589" s="217"/>
      <c r="AL589" s="215"/>
      <c r="AM589" s="215"/>
      <c r="AN589" s="215"/>
    </row>
    <row r="590" spans="1:40">
      <c r="A590" s="133">
        <v>1</v>
      </c>
      <c r="B590" s="134" t="s">
        <v>278</v>
      </c>
      <c r="C590" s="133" t="s">
        <v>279</v>
      </c>
      <c r="D590" s="133">
        <f>I590</f>
        <v>10.125</v>
      </c>
      <c r="E590" s="23">
        <v>419.23</v>
      </c>
      <c r="F590" s="129">
        <f>D590*E590</f>
        <v>4244.7037500000006</v>
      </c>
      <c r="I590" s="213">
        <f>SUM(J590:AN590)/8</f>
        <v>10.125</v>
      </c>
      <c r="J590" s="215">
        <v>4</v>
      </c>
      <c r="K590" s="215">
        <v>4</v>
      </c>
      <c r="L590" s="215">
        <v>4</v>
      </c>
      <c r="M590" s="215">
        <v>4</v>
      </c>
      <c r="N590" s="215"/>
      <c r="O590" s="215"/>
      <c r="P590" s="215">
        <v>4</v>
      </c>
      <c r="Q590" s="215">
        <v>4</v>
      </c>
      <c r="R590" s="215">
        <v>4</v>
      </c>
      <c r="S590" s="215">
        <v>4</v>
      </c>
      <c r="T590" s="215">
        <v>4</v>
      </c>
      <c r="U590" s="215"/>
      <c r="V590" s="215"/>
      <c r="W590" s="215">
        <v>4</v>
      </c>
      <c r="X590" s="215">
        <v>4</v>
      </c>
      <c r="Y590" s="215">
        <v>4</v>
      </c>
      <c r="Z590" s="215">
        <v>4</v>
      </c>
      <c r="AA590" s="215">
        <v>4</v>
      </c>
      <c r="AB590" s="215"/>
      <c r="AC590" s="215"/>
      <c r="AD590" s="215">
        <v>4</v>
      </c>
      <c r="AE590" s="215">
        <v>4</v>
      </c>
      <c r="AF590" s="215"/>
      <c r="AG590" s="215"/>
      <c r="AH590" s="215"/>
      <c r="AI590" s="215">
        <v>4</v>
      </c>
      <c r="AJ590" s="215"/>
      <c r="AK590" s="215">
        <v>5</v>
      </c>
      <c r="AL590" s="215">
        <v>4</v>
      </c>
      <c r="AM590" s="215">
        <v>4</v>
      </c>
      <c r="AN590" s="215"/>
    </row>
    <row r="591" spans="1:40">
      <c r="A591" s="133">
        <v>2</v>
      </c>
      <c r="B591" s="134" t="s">
        <v>278</v>
      </c>
      <c r="C591" s="133" t="s">
        <v>279</v>
      </c>
      <c r="D591" s="133">
        <f>I591</f>
        <v>2.25</v>
      </c>
      <c r="E591" s="23">
        <v>427.03</v>
      </c>
      <c r="F591" s="129">
        <f>D591*E591</f>
        <v>960.81749999999988</v>
      </c>
      <c r="I591" s="213">
        <f>SUM(J591:AN591)/8</f>
        <v>2.25</v>
      </c>
      <c r="J591" s="215">
        <v>2</v>
      </c>
      <c r="K591" s="215"/>
      <c r="L591" s="215">
        <v>2</v>
      </c>
      <c r="M591" s="215"/>
      <c r="N591" s="215"/>
      <c r="O591" s="215"/>
      <c r="P591" s="215"/>
      <c r="Q591" s="215">
        <v>2</v>
      </c>
      <c r="R591" s="215"/>
      <c r="S591" s="215">
        <v>2</v>
      </c>
      <c r="T591" s="215"/>
      <c r="U591" s="215"/>
      <c r="V591" s="215"/>
      <c r="W591" s="215"/>
      <c r="X591" s="215">
        <v>2</v>
      </c>
      <c r="Y591" s="215"/>
      <c r="Z591" s="215">
        <v>2</v>
      </c>
      <c r="AA591" s="215"/>
      <c r="AB591" s="215"/>
      <c r="AC591" s="215"/>
      <c r="AD591" s="215"/>
      <c r="AE591" s="215">
        <v>3</v>
      </c>
      <c r="AF591" s="215"/>
      <c r="AG591" s="215"/>
      <c r="AH591" s="215"/>
      <c r="AI591" s="215"/>
      <c r="AJ591" s="215"/>
      <c r="AK591" s="215"/>
      <c r="AL591" s="215">
        <v>3</v>
      </c>
      <c r="AM591" s="215"/>
      <c r="AN591" s="215"/>
    </row>
    <row r="592" spans="1:40">
      <c r="A592" s="133">
        <v>3</v>
      </c>
      <c r="B592" s="134" t="s">
        <v>280</v>
      </c>
      <c r="C592" s="133" t="s">
        <v>279</v>
      </c>
      <c r="D592" s="133">
        <f t="shared" ref="D592:D603" si="34">I592</f>
        <v>6.375</v>
      </c>
      <c r="E592" s="23">
        <v>214.87</v>
      </c>
      <c r="F592" s="129">
        <f>D592*E592</f>
        <v>1369.7962500000001</v>
      </c>
      <c r="I592" s="213">
        <f>SUM(J592:AN592)/8</f>
        <v>6.375</v>
      </c>
      <c r="J592" s="215"/>
      <c r="K592" s="215">
        <v>4</v>
      </c>
      <c r="L592" s="215"/>
      <c r="M592" s="215">
        <v>4</v>
      </c>
      <c r="N592" s="215"/>
      <c r="O592" s="215"/>
      <c r="P592" s="215">
        <v>4</v>
      </c>
      <c r="Q592" s="215"/>
      <c r="R592" s="215">
        <v>4</v>
      </c>
      <c r="S592" s="215"/>
      <c r="T592" s="215">
        <v>4</v>
      </c>
      <c r="U592" s="215"/>
      <c r="V592" s="215"/>
      <c r="W592" s="215">
        <v>4</v>
      </c>
      <c r="X592" s="215"/>
      <c r="Y592" s="215">
        <v>4</v>
      </c>
      <c r="Z592" s="215"/>
      <c r="AA592" s="215">
        <v>4</v>
      </c>
      <c r="AB592" s="215"/>
      <c r="AC592" s="215"/>
      <c r="AD592" s="215">
        <v>5</v>
      </c>
      <c r="AE592" s="215"/>
      <c r="AF592" s="215"/>
      <c r="AG592" s="215"/>
      <c r="AH592" s="215"/>
      <c r="AI592" s="215">
        <v>4</v>
      </c>
      <c r="AJ592" s="215"/>
      <c r="AK592" s="215">
        <v>5</v>
      </c>
      <c r="AL592" s="215"/>
      <c r="AM592" s="215">
        <v>5</v>
      </c>
      <c r="AN592" s="215"/>
    </row>
    <row r="593" spans="1:40">
      <c r="A593" s="133">
        <v>4</v>
      </c>
      <c r="B593" s="134" t="s">
        <v>399</v>
      </c>
      <c r="C593" s="133" t="s">
        <v>279</v>
      </c>
      <c r="D593" s="133">
        <f t="shared" si="34"/>
        <v>0</v>
      </c>
      <c r="E593" s="182">
        <v>475.8</v>
      </c>
      <c r="F593" s="129">
        <f>D593*E593</f>
        <v>0</v>
      </c>
      <c r="I593" s="213">
        <f>SUM(J593:AN593)/8</f>
        <v>0</v>
      </c>
      <c r="J593" s="215"/>
      <c r="K593" s="215"/>
      <c r="L593" s="215"/>
      <c r="M593" s="215"/>
      <c r="N593" s="215"/>
      <c r="O593" s="215"/>
      <c r="P593" s="215"/>
      <c r="Q593" s="215"/>
      <c r="R593" s="215"/>
      <c r="S593" s="215"/>
      <c r="T593" s="215"/>
      <c r="U593" s="215"/>
      <c r="V593" s="215"/>
      <c r="W593" s="215"/>
      <c r="X593" s="215"/>
      <c r="Y593" s="215"/>
      <c r="Z593" s="215"/>
      <c r="AA593" s="215"/>
      <c r="AB593" s="215"/>
      <c r="AC593" s="215"/>
      <c r="AD593" s="215"/>
      <c r="AE593" s="215"/>
      <c r="AF593" s="215"/>
      <c r="AG593" s="215"/>
      <c r="AH593" s="215"/>
      <c r="AI593" s="215"/>
      <c r="AJ593" s="215"/>
      <c r="AK593" s="215"/>
      <c r="AL593" s="215"/>
      <c r="AM593" s="215"/>
      <c r="AN593" s="215"/>
    </row>
    <row r="594" spans="1:40">
      <c r="A594" s="133">
        <v>5</v>
      </c>
      <c r="B594" s="134" t="s">
        <v>281</v>
      </c>
      <c r="C594" s="133" t="s">
        <v>282</v>
      </c>
      <c r="D594" s="133">
        <f t="shared" si="34"/>
        <v>133</v>
      </c>
      <c r="E594" s="182">
        <v>30.07</v>
      </c>
      <c r="F594" s="129">
        <f>D594*E594</f>
        <v>3999.31</v>
      </c>
      <c r="I594" s="213">
        <f>SUM(J594:AN594)</f>
        <v>133</v>
      </c>
      <c r="J594" s="215">
        <v>7</v>
      </c>
      <c r="K594" s="215">
        <v>7</v>
      </c>
      <c r="L594" s="215">
        <v>7</v>
      </c>
      <c r="M594" s="215">
        <v>7</v>
      </c>
      <c r="N594" s="215"/>
      <c r="O594" s="215"/>
      <c r="P594" s="215">
        <v>7</v>
      </c>
      <c r="Q594" s="215">
        <v>7</v>
      </c>
      <c r="R594" s="215">
        <v>7</v>
      </c>
      <c r="S594" s="215">
        <v>7</v>
      </c>
      <c r="T594" s="215">
        <v>7</v>
      </c>
      <c r="U594" s="215"/>
      <c r="V594" s="215"/>
      <c r="W594" s="215">
        <v>7</v>
      </c>
      <c r="X594" s="215">
        <v>7</v>
      </c>
      <c r="Y594" s="215">
        <v>7</v>
      </c>
      <c r="Z594" s="215">
        <v>7</v>
      </c>
      <c r="AA594" s="215">
        <v>7</v>
      </c>
      <c r="AB594" s="215"/>
      <c r="AC594" s="215"/>
      <c r="AD594" s="215">
        <v>7</v>
      </c>
      <c r="AE594" s="215">
        <v>7</v>
      </c>
      <c r="AF594" s="215">
        <v>1</v>
      </c>
      <c r="AG594" s="215"/>
      <c r="AH594" s="215"/>
      <c r="AI594" s="215">
        <v>1</v>
      </c>
      <c r="AJ594" s="215"/>
      <c r="AK594" s="215">
        <v>5</v>
      </c>
      <c r="AL594" s="215">
        <v>7</v>
      </c>
      <c r="AM594" s="215">
        <v>7</v>
      </c>
      <c r="AN594" s="215"/>
    </row>
    <row r="595" spans="1:40">
      <c r="A595" s="133">
        <v>9</v>
      </c>
      <c r="B595" s="134" t="s">
        <v>283</v>
      </c>
      <c r="C595" s="133" t="s">
        <v>282</v>
      </c>
      <c r="D595" s="133">
        <f t="shared" si="34"/>
        <v>38</v>
      </c>
      <c r="E595" s="182">
        <v>30.07</v>
      </c>
      <c r="F595" s="129">
        <f t="shared" ref="F595:F602" si="35">D595*E595</f>
        <v>1142.6600000000001</v>
      </c>
      <c r="I595" s="213">
        <f t="shared" ref="I595:I604" si="36">SUM(J595:AN595)</f>
        <v>38</v>
      </c>
      <c r="J595" s="215">
        <v>2</v>
      </c>
      <c r="K595" s="215">
        <v>2</v>
      </c>
      <c r="L595" s="215">
        <v>2</v>
      </c>
      <c r="M595" s="215">
        <v>2</v>
      </c>
      <c r="N595" s="215"/>
      <c r="O595" s="215"/>
      <c r="P595" s="215">
        <v>2</v>
      </c>
      <c r="Q595" s="215">
        <v>2</v>
      </c>
      <c r="R595" s="215">
        <v>2</v>
      </c>
      <c r="S595" s="215">
        <v>2</v>
      </c>
      <c r="T595" s="215">
        <v>2</v>
      </c>
      <c r="U595" s="215"/>
      <c r="V595" s="215"/>
      <c r="W595" s="215">
        <v>2</v>
      </c>
      <c r="X595" s="215">
        <v>2</v>
      </c>
      <c r="Y595" s="215">
        <v>2</v>
      </c>
      <c r="Z595" s="215">
        <v>2</v>
      </c>
      <c r="AA595" s="215">
        <v>2</v>
      </c>
      <c r="AB595" s="215"/>
      <c r="AC595" s="215"/>
      <c r="AD595" s="215">
        <v>2</v>
      </c>
      <c r="AE595" s="215">
        <v>2</v>
      </c>
      <c r="AF595" s="215"/>
      <c r="AG595" s="215"/>
      <c r="AH595" s="215"/>
      <c r="AI595" s="215"/>
      <c r="AJ595" s="215"/>
      <c r="AK595" s="215">
        <v>2</v>
      </c>
      <c r="AL595" s="215">
        <v>2</v>
      </c>
      <c r="AM595" s="215">
        <v>2</v>
      </c>
      <c r="AN595" s="215"/>
    </row>
    <row r="596" spans="1:40">
      <c r="A596" s="133">
        <v>10</v>
      </c>
      <c r="B596" s="21" t="s">
        <v>382</v>
      </c>
      <c r="C596" s="133" t="s">
        <v>413</v>
      </c>
      <c r="D596" s="133">
        <f t="shared" si="34"/>
        <v>0</v>
      </c>
      <c r="E596" s="182">
        <v>1589.86</v>
      </c>
      <c r="F596" s="129">
        <f t="shared" si="35"/>
        <v>0</v>
      </c>
      <c r="I596" s="213">
        <f t="shared" si="36"/>
        <v>0</v>
      </c>
      <c r="J596" s="215"/>
      <c r="K596" s="215"/>
      <c r="L596" s="215"/>
      <c r="M596" s="215"/>
      <c r="N596" s="215"/>
      <c r="O596" s="215"/>
      <c r="P596" s="215"/>
      <c r="Q596" s="215"/>
      <c r="R596" s="215"/>
      <c r="S596" s="215"/>
      <c r="T596" s="215"/>
      <c r="U596" s="215"/>
      <c r="V596" s="215"/>
      <c r="W596" s="215"/>
      <c r="X596" s="215"/>
      <c r="Y596" s="215"/>
      <c r="Z596" s="215"/>
      <c r="AA596" s="215"/>
      <c r="AB596" s="215"/>
      <c r="AC596" s="215"/>
      <c r="AD596" s="215"/>
      <c r="AE596" s="215"/>
      <c r="AF596" s="215"/>
      <c r="AG596" s="215"/>
      <c r="AH596" s="215"/>
      <c r="AI596" s="215"/>
      <c r="AJ596" s="215"/>
      <c r="AK596" s="215"/>
      <c r="AL596" s="215"/>
      <c r="AM596" s="215"/>
      <c r="AN596" s="215"/>
    </row>
    <row r="597" spans="1:40">
      <c r="A597" s="133">
        <v>11</v>
      </c>
      <c r="B597" s="21" t="s">
        <v>383</v>
      </c>
      <c r="C597" s="133" t="s">
        <v>413</v>
      </c>
      <c r="D597" s="133">
        <f t="shared" si="34"/>
        <v>0</v>
      </c>
      <c r="E597" s="182">
        <v>322.39</v>
      </c>
      <c r="F597" s="129">
        <f t="shared" si="35"/>
        <v>0</v>
      </c>
      <c r="I597" s="213">
        <f t="shared" si="36"/>
        <v>0</v>
      </c>
      <c r="J597" s="215"/>
      <c r="K597" s="215"/>
      <c r="L597" s="215"/>
      <c r="M597" s="215"/>
      <c r="N597" s="215"/>
      <c r="O597" s="215"/>
      <c r="P597" s="215"/>
      <c r="Q597" s="215"/>
      <c r="R597" s="215"/>
      <c r="S597" s="215"/>
      <c r="T597" s="215"/>
      <c r="U597" s="215"/>
      <c r="V597" s="215"/>
      <c r="W597" s="215"/>
      <c r="X597" s="215"/>
      <c r="Y597" s="215"/>
      <c r="Z597" s="215"/>
      <c r="AA597" s="215"/>
      <c r="AB597" s="215"/>
      <c r="AC597" s="215"/>
      <c r="AD597" s="215"/>
      <c r="AE597" s="215"/>
      <c r="AF597" s="215"/>
      <c r="AG597" s="215"/>
      <c r="AH597" s="215"/>
      <c r="AI597" s="215"/>
      <c r="AJ597" s="215"/>
      <c r="AK597" s="215"/>
      <c r="AL597" s="215"/>
      <c r="AM597" s="215"/>
      <c r="AN597" s="215"/>
    </row>
    <row r="598" spans="1:40">
      <c r="A598" s="133">
        <v>12</v>
      </c>
      <c r="B598" s="21" t="s">
        <v>384</v>
      </c>
      <c r="C598" s="133" t="s">
        <v>413</v>
      </c>
      <c r="D598" s="133">
        <f t="shared" si="34"/>
        <v>0</v>
      </c>
      <c r="E598" s="182">
        <v>4.8499999999999996</v>
      </c>
      <c r="F598" s="129">
        <f t="shared" si="35"/>
        <v>0</v>
      </c>
      <c r="I598" s="213">
        <f t="shared" si="36"/>
        <v>0</v>
      </c>
      <c r="J598" s="215"/>
      <c r="K598" s="215"/>
      <c r="L598" s="215"/>
      <c r="M598" s="215"/>
      <c r="N598" s="215"/>
      <c r="O598" s="215"/>
      <c r="P598" s="215"/>
      <c r="Q598" s="215"/>
      <c r="R598" s="215"/>
      <c r="S598" s="215"/>
      <c r="T598" s="215"/>
      <c r="U598" s="215"/>
      <c r="V598" s="215"/>
      <c r="W598" s="215"/>
      <c r="X598" s="215"/>
      <c r="Y598" s="215"/>
      <c r="Z598" s="215"/>
      <c r="AA598" s="215"/>
      <c r="AB598" s="215"/>
      <c r="AC598" s="215"/>
      <c r="AD598" s="215"/>
      <c r="AE598" s="215"/>
      <c r="AF598" s="215"/>
      <c r="AG598" s="215"/>
      <c r="AH598" s="215"/>
      <c r="AI598" s="215"/>
      <c r="AJ598" s="215"/>
      <c r="AK598" s="215"/>
      <c r="AL598" s="215"/>
      <c r="AM598" s="215"/>
      <c r="AN598" s="215"/>
    </row>
    <row r="599" spans="1:40">
      <c r="A599" s="133">
        <v>13</v>
      </c>
      <c r="B599" s="21" t="s">
        <v>385</v>
      </c>
      <c r="C599" s="133" t="s">
        <v>413</v>
      </c>
      <c r="D599" s="133">
        <f t="shared" si="34"/>
        <v>0</v>
      </c>
      <c r="E599" s="182">
        <v>13.44</v>
      </c>
      <c r="F599" s="129">
        <f t="shared" si="35"/>
        <v>0</v>
      </c>
      <c r="I599" s="213">
        <f t="shared" si="36"/>
        <v>0</v>
      </c>
      <c r="J599" s="215"/>
      <c r="K599" s="215"/>
      <c r="L599" s="215"/>
      <c r="M599" s="215"/>
      <c r="N599" s="215"/>
      <c r="O599" s="215"/>
      <c r="P599" s="215"/>
      <c r="Q599" s="215"/>
      <c r="R599" s="215"/>
      <c r="S599" s="215"/>
      <c r="T599" s="215"/>
      <c r="U599" s="215"/>
      <c r="V599" s="215"/>
      <c r="W599" s="215"/>
      <c r="X599" s="215"/>
      <c r="Y599" s="215"/>
      <c r="Z599" s="215"/>
      <c r="AA599" s="215"/>
      <c r="AB599" s="215"/>
      <c r="AC599" s="215"/>
      <c r="AD599" s="215"/>
      <c r="AE599" s="215"/>
      <c r="AF599" s="215"/>
      <c r="AG599" s="215"/>
      <c r="AH599" s="215"/>
      <c r="AI599" s="215"/>
      <c r="AJ599" s="215"/>
      <c r="AK599" s="215"/>
      <c r="AL599" s="215"/>
      <c r="AM599" s="215"/>
      <c r="AN599" s="215"/>
    </row>
    <row r="600" spans="1:40">
      <c r="A600" s="133">
        <v>14</v>
      </c>
      <c r="B600" s="21" t="s">
        <v>386</v>
      </c>
      <c r="C600" s="133" t="s">
        <v>413</v>
      </c>
      <c r="D600" s="133">
        <f t="shared" si="34"/>
        <v>0</v>
      </c>
      <c r="E600" s="182">
        <v>43.44</v>
      </c>
      <c r="F600" s="129">
        <f t="shared" si="35"/>
        <v>0</v>
      </c>
      <c r="I600" s="213">
        <f t="shared" si="36"/>
        <v>0</v>
      </c>
      <c r="J600" s="215"/>
      <c r="K600" s="215"/>
      <c r="L600" s="215"/>
      <c r="M600" s="215"/>
      <c r="N600" s="215"/>
      <c r="O600" s="215"/>
      <c r="P600" s="215"/>
      <c r="Q600" s="215"/>
      <c r="R600" s="215"/>
      <c r="S600" s="215"/>
      <c r="T600" s="215"/>
      <c r="U600" s="215"/>
      <c r="V600" s="215"/>
      <c r="W600" s="215"/>
      <c r="X600" s="215"/>
      <c r="Y600" s="215"/>
      <c r="Z600" s="215"/>
      <c r="AA600" s="215"/>
      <c r="AB600" s="215"/>
      <c r="AC600" s="215"/>
      <c r="AD600" s="215"/>
      <c r="AE600" s="215"/>
      <c r="AF600" s="215"/>
      <c r="AG600" s="215"/>
      <c r="AH600" s="215"/>
      <c r="AI600" s="215"/>
      <c r="AJ600" s="215"/>
      <c r="AK600" s="215"/>
      <c r="AL600" s="215"/>
      <c r="AM600" s="215"/>
      <c r="AN600" s="215"/>
    </row>
    <row r="601" spans="1:40">
      <c r="A601" s="133">
        <v>15</v>
      </c>
      <c r="B601" s="21" t="s">
        <v>387</v>
      </c>
      <c r="C601" s="133" t="s">
        <v>413</v>
      </c>
      <c r="D601" s="133">
        <f t="shared" si="34"/>
        <v>0</v>
      </c>
      <c r="E601" s="182">
        <v>40.92</v>
      </c>
      <c r="F601" s="129">
        <f t="shared" si="35"/>
        <v>0</v>
      </c>
      <c r="I601" s="213">
        <f t="shared" si="36"/>
        <v>0</v>
      </c>
      <c r="J601" s="215"/>
      <c r="K601" s="215"/>
      <c r="L601" s="215"/>
      <c r="M601" s="215"/>
      <c r="N601" s="215"/>
      <c r="O601" s="215"/>
      <c r="P601" s="215"/>
      <c r="Q601" s="215"/>
      <c r="R601" s="215"/>
      <c r="S601" s="215"/>
      <c r="T601" s="215"/>
      <c r="U601" s="215"/>
      <c r="V601" s="215"/>
      <c r="W601" s="215"/>
      <c r="X601" s="215"/>
      <c r="Y601" s="215"/>
      <c r="Z601" s="215"/>
      <c r="AA601" s="215"/>
      <c r="AB601" s="215"/>
      <c r="AC601" s="215"/>
      <c r="AD601" s="215"/>
      <c r="AE601" s="215"/>
      <c r="AF601" s="215"/>
      <c r="AG601" s="215"/>
      <c r="AH601" s="215"/>
      <c r="AI601" s="215"/>
      <c r="AJ601" s="215"/>
      <c r="AK601" s="215"/>
      <c r="AL601" s="215"/>
      <c r="AM601" s="215"/>
      <c r="AN601" s="215"/>
    </row>
    <row r="602" spans="1:40">
      <c r="A602" s="133">
        <v>16</v>
      </c>
      <c r="B602" s="21" t="s">
        <v>388</v>
      </c>
      <c r="C602" s="133" t="s">
        <v>413</v>
      </c>
      <c r="D602" s="133">
        <f t="shared" si="34"/>
        <v>0</v>
      </c>
      <c r="E602" s="182">
        <v>485.66</v>
      </c>
      <c r="F602" s="129">
        <f t="shared" si="35"/>
        <v>0</v>
      </c>
      <c r="I602" s="213">
        <f t="shared" si="36"/>
        <v>0</v>
      </c>
      <c r="J602" s="215"/>
      <c r="K602" s="215"/>
      <c r="L602" s="215"/>
      <c r="M602" s="215"/>
      <c r="N602" s="215"/>
      <c r="O602" s="215"/>
      <c r="P602" s="215"/>
      <c r="Q602" s="215"/>
      <c r="R602" s="215"/>
      <c r="S602" s="215"/>
      <c r="T602" s="215"/>
      <c r="U602" s="215"/>
      <c r="V602" s="215"/>
      <c r="W602" s="215"/>
      <c r="X602" s="215"/>
      <c r="Y602" s="215"/>
      <c r="Z602" s="215"/>
      <c r="AA602" s="215"/>
      <c r="AB602" s="215"/>
      <c r="AC602" s="215"/>
      <c r="AD602" s="215"/>
      <c r="AE602" s="215"/>
      <c r="AF602" s="215"/>
      <c r="AG602" s="215"/>
      <c r="AH602" s="215"/>
      <c r="AI602" s="215"/>
      <c r="AJ602" s="215"/>
      <c r="AK602" s="215"/>
      <c r="AL602" s="215"/>
      <c r="AM602" s="215"/>
      <c r="AN602" s="215"/>
    </row>
    <row r="603" spans="1:40">
      <c r="A603" s="133">
        <v>17</v>
      </c>
      <c r="B603" s="134" t="s">
        <v>284</v>
      </c>
      <c r="C603" s="133" t="s">
        <v>282</v>
      </c>
      <c r="D603" s="133">
        <f t="shared" si="34"/>
        <v>0</v>
      </c>
      <c r="E603" s="182">
        <v>30.07</v>
      </c>
      <c r="F603" s="129">
        <f>D603*E603</f>
        <v>0</v>
      </c>
      <c r="I603" s="213">
        <f t="shared" si="36"/>
        <v>0</v>
      </c>
      <c r="J603" s="215"/>
      <c r="K603" s="215"/>
      <c r="L603" s="215"/>
      <c r="M603" s="215"/>
      <c r="N603" s="215"/>
      <c r="O603" s="215"/>
      <c r="P603" s="215"/>
      <c r="Q603" s="215"/>
      <c r="R603" s="215"/>
      <c r="S603" s="215"/>
      <c r="T603" s="215"/>
      <c r="U603" s="215"/>
      <c r="V603" s="215"/>
      <c r="W603" s="215"/>
      <c r="X603" s="215"/>
      <c r="Y603" s="215"/>
      <c r="Z603" s="215"/>
      <c r="AA603" s="215"/>
      <c r="AB603" s="215"/>
      <c r="AC603" s="215"/>
      <c r="AD603" s="215"/>
      <c r="AE603" s="215"/>
      <c r="AF603" s="215"/>
      <c r="AG603" s="215"/>
      <c r="AH603" s="215"/>
      <c r="AI603" s="215"/>
      <c r="AJ603" s="215"/>
      <c r="AK603" s="215"/>
      <c r="AL603" s="215"/>
      <c r="AM603" s="215"/>
      <c r="AN603" s="215"/>
    </row>
    <row r="604" spans="1:40" ht="15.75">
      <c r="A604" s="125"/>
      <c r="B604" s="125"/>
      <c r="C604" s="125"/>
      <c r="D604" s="125"/>
      <c r="E604" s="135" t="s">
        <v>285</v>
      </c>
      <c r="F604" s="136">
        <f>SUM(F590:F603)</f>
        <v>11717.2875</v>
      </c>
      <c r="H604" s="19" t="s">
        <v>494</v>
      </c>
      <c r="I604" s="213">
        <f t="shared" si="36"/>
        <v>1</v>
      </c>
      <c r="J604" s="215"/>
      <c r="K604" s="215"/>
      <c r="L604" s="215"/>
      <c r="M604" s="215"/>
      <c r="N604" s="215"/>
      <c r="O604" s="215"/>
      <c r="P604" s="215"/>
      <c r="Q604" s="215"/>
      <c r="R604" s="215"/>
      <c r="S604" s="215"/>
      <c r="T604" s="215"/>
      <c r="U604" s="215"/>
      <c r="V604" s="215"/>
      <c r="W604" s="215"/>
      <c r="X604" s="215"/>
      <c r="Y604" s="215"/>
      <c r="Z604" s="215">
        <v>1</v>
      </c>
      <c r="AA604" s="215"/>
      <c r="AB604" s="215"/>
      <c r="AC604" s="215"/>
      <c r="AD604" s="215"/>
      <c r="AE604" s="215"/>
      <c r="AF604" s="215"/>
      <c r="AG604" s="215"/>
      <c r="AH604" s="215"/>
      <c r="AI604" s="215"/>
      <c r="AJ604" s="215"/>
      <c r="AK604" s="215"/>
      <c r="AL604" s="215"/>
      <c r="AM604" s="215"/>
      <c r="AN604" s="215"/>
    </row>
    <row r="605" spans="1:40" ht="15.75">
      <c r="A605" s="125"/>
      <c r="B605" s="125"/>
      <c r="C605" s="125"/>
      <c r="D605" s="125"/>
      <c r="E605" s="135" t="s">
        <v>286</v>
      </c>
      <c r="F605" s="136">
        <f>F604*20%</f>
        <v>2343.4575</v>
      </c>
    </row>
    <row r="606" spans="1:40" ht="18.75">
      <c r="A606" s="125"/>
      <c r="B606" s="125"/>
      <c r="C606" s="125"/>
      <c r="D606" s="125"/>
      <c r="E606" s="137" t="s">
        <v>287</v>
      </c>
      <c r="F606" s="136">
        <f>SUM(F604:F605)</f>
        <v>14060.745000000001</v>
      </c>
      <c r="G606" s="19" t="s">
        <v>412</v>
      </c>
    </row>
    <row r="607" spans="1:40">
      <c r="A607" s="125"/>
      <c r="B607" s="138" t="s">
        <v>288</v>
      </c>
      <c r="C607" s="125"/>
      <c r="D607" s="125"/>
      <c r="E607" s="125"/>
      <c r="F607" s="139"/>
      <c r="G607" s="130">
        <v>1</v>
      </c>
      <c r="H607" s="130">
        <v>2</v>
      </c>
    </row>
    <row r="608" spans="1:40">
      <c r="A608" s="133">
        <v>1</v>
      </c>
      <c r="B608" s="134" t="s">
        <v>289</v>
      </c>
      <c r="C608" s="133" t="s">
        <v>290</v>
      </c>
      <c r="D608" s="157">
        <f>SUM(G608:H608)*I608</f>
        <v>692</v>
      </c>
      <c r="E608" s="23">
        <v>0.1</v>
      </c>
      <c r="F608" s="136">
        <f>SUM(D608*E608)</f>
        <v>69.2</v>
      </c>
      <c r="G608" s="212">
        <f>SUM('Разполож съдове'!$E$122:$F$122)</f>
        <v>97</v>
      </c>
      <c r="H608" s="212">
        <f>SUM('Разполож съдове'!$E$83:$F$83)*H607</f>
        <v>76</v>
      </c>
      <c r="I608" s="213">
        <f>SUM(J608:AN608)</f>
        <v>4</v>
      </c>
      <c r="J608" s="215"/>
      <c r="K608" s="215"/>
      <c r="L608" s="215">
        <v>1</v>
      </c>
      <c r="M608" s="215"/>
      <c r="N608" s="215"/>
      <c r="O608" s="215"/>
      <c r="P608" s="215"/>
      <c r="Q608" s="215"/>
      <c r="R608" s="215"/>
      <c r="S608" s="215">
        <v>1</v>
      </c>
      <c r="T608" s="215"/>
      <c r="U608" s="215"/>
      <c r="V608" s="215"/>
      <c r="W608" s="215"/>
      <c r="X608" s="215"/>
      <c r="Y608" s="215">
        <v>1</v>
      </c>
      <c r="Z608" s="215"/>
      <c r="AA608" s="215"/>
      <c r="AB608" s="215"/>
      <c r="AC608" s="215"/>
      <c r="AD608" s="215"/>
      <c r="AE608" s="215"/>
      <c r="AF608" s="215"/>
      <c r="AG608" s="215"/>
      <c r="AH608" s="215"/>
      <c r="AI608" s="215"/>
      <c r="AJ608" s="215">
        <v>1</v>
      </c>
      <c r="AK608" s="215"/>
      <c r="AL608" s="215"/>
      <c r="AM608" s="215"/>
      <c r="AN608" s="215"/>
    </row>
    <row r="609" spans="1:9">
      <c r="A609" s="133">
        <v>2</v>
      </c>
      <c r="B609" s="134" t="s">
        <v>291</v>
      </c>
      <c r="C609" s="133" t="s">
        <v>290</v>
      </c>
      <c r="D609" s="157">
        <f>SUM(G609:H609)*I608</f>
        <v>9104</v>
      </c>
      <c r="E609" s="23">
        <v>0.05</v>
      </c>
      <c r="F609" s="136">
        <f>SUM(D609*E609)</f>
        <v>455.20000000000005</v>
      </c>
      <c r="G609" s="212">
        <f>SUM('Разполож съдове'!$G$122:$J$122)</f>
        <v>1738</v>
      </c>
      <c r="H609" s="212">
        <f>SUM('Разполож съдове'!$G$83:$J$83)*2</f>
        <v>538</v>
      </c>
    </row>
    <row r="610" spans="1:9">
      <c r="A610" s="133">
        <v>3</v>
      </c>
      <c r="B610" s="134" t="s">
        <v>416</v>
      </c>
      <c r="C610" s="133" t="s">
        <v>279</v>
      </c>
      <c r="D610" s="157">
        <f>I604</f>
        <v>1</v>
      </c>
      <c r="E610" s="23">
        <v>430.56</v>
      </c>
      <c r="F610" s="136">
        <f>SUM(D610*E610)</f>
        <v>430.56</v>
      </c>
    </row>
    <row r="611" spans="1:9" ht="15.75">
      <c r="A611" s="125"/>
      <c r="E611" s="135" t="s">
        <v>293</v>
      </c>
      <c r="F611" s="136">
        <f>SUM(F608:F610)</f>
        <v>954.96</v>
      </c>
    </row>
    <row r="612" spans="1:9">
      <c r="A612" s="125"/>
      <c r="F612" s="125"/>
    </row>
    <row r="613" spans="1:9">
      <c r="A613" s="125"/>
    </row>
    <row r="614" spans="1:9" ht="18.75">
      <c r="A614" s="125"/>
      <c r="E614" s="137" t="s">
        <v>294</v>
      </c>
      <c r="F614" s="167">
        <f>SUM(F606,F611)</f>
        <v>15015.705000000002</v>
      </c>
    </row>
    <row r="615" spans="1:9">
      <c r="A615" s="125"/>
    </row>
    <row r="616" spans="1:9" ht="15.75">
      <c r="A616" s="125"/>
      <c r="B616" s="126" t="s">
        <v>295</v>
      </c>
      <c r="C616" s="125"/>
      <c r="D616" s="125"/>
      <c r="E616" s="125"/>
      <c r="F616" s="125"/>
    </row>
    <row r="617" spans="1:9">
      <c r="A617" s="125"/>
      <c r="B617" s="125"/>
      <c r="C617" s="125"/>
      <c r="D617" s="125"/>
      <c r="E617" s="125"/>
      <c r="F617" s="125"/>
    </row>
    <row r="618" spans="1:9">
      <c r="A618" s="125"/>
      <c r="B618" s="125"/>
      <c r="C618" s="125"/>
      <c r="D618" s="125"/>
      <c r="E618" s="125"/>
      <c r="F618" s="125"/>
    </row>
    <row r="619" spans="1:9">
      <c r="A619" s="125"/>
      <c r="B619" s="125"/>
      <c r="C619" s="125"/>
      <c r="D619" s="125"/>
      <c r="E619" s="125"/>
      <c r="F619" s="125"/>
    </row>
    <row r="620" spans="1:9" ht="15.75">
      <c r="A620" s="125"/>
      <c r="B620" s="141" t="s">
        <v>297</v>
      </c>
      <c r="C620" s="141" t="s">
        <v>298</v>
      </c>
      <c r="D620" s="142"/>
      <c r="E620" s="125"/>
      <c r="F620" s="125"/>
      <c r="I620" s="144"/>
    </row>
    <row r="621" spans="1:9">
      <c r="B621" s="125" t="s">
        <v>63</v>
      </c>
      <c r="C621" s="125" t="s">
        <v>299</v>
      </c>
      <c r="D621" s="142"/>
      <c r="E621" s="125"/>
      <c r="F621" s="125"/>
      <c r="I621" s="144"/>
    </row>
    <row r="622" spans="1:9">
      <c r="B622" s="125" t="s">
        <v>300</v>
      </c>
      <c r="C622" s="125" t="s">
        <v>301</v>
      </c>
      <c r="D622" s="142"/>
      <c r="E622" s="125"/>
      <c r="F622" s="125"/>
      <c r="I622" s="144"/>
    </row>
    <row r="623" spans="1:9">
      <c r="I623" s="144"/>
    </row>
    <row r="624" spans="1:9">
      <c r="I624" s="144"/>
    </row>
    <row r="625" spans="1:9">
      <c r="I625" s="144"/>
    </row>
    <row r="626" spans="1:9">
      <c r="I626" s="144"/>
    </row>
    <row r="627" spans="1:9" ht="15">
      <c r="B627" s="198" t="s">
        <v>497</v>
      </c>
      <c r="C627" s="200" t="s">
        <v>495</v>
      </c>
      <c r="D627" s="200"/>
      <c r="E627" s="200"/>
      <c r="F627" s="201">
        <v>872627.4</v>
      </c>
      <c r="I627" s="144"/>
    </row>
    <row r="628" spans="1:9" ht="15">
      <c r="B628" s="198"/>
      <c r="C628" s="198" t="s">
        <v>496</v>
      </c>
      <c r="D628" s="198"/>
      <c r="E628" s="198"/>
      <c r="F628" s="199">
        <v>1028704.2</v>
      </c>
      <c r="I628" s="144"/>
    </row>
    <row r="629" spans="1:9" ht="15">
      <c r="B629" s="197" t="s">
        <v>498</v>
      </c>
      <c r="C629" s="200" t="s">
        <v>495</v>
      </c>
      <c r="D629" s="202"/>
      <c r="E629" s="202"/>
      <c r="F629" s="202">
        <f>F627/60</f>
        <v>14543.79</v>
      </c>
      <c r="I629" s="144"/>
    </row>
    <row r="630" spans="1:9" ht="15">
      <c r="B630" s="197"/>
      <c r="C630" s="198" t="s">
        <v>496</v>
      </c>
      <c r="D630" s="197"/>
      <c r="E630" s="197"/>
      <c r="F630" s="197">
        <f>F628/60</f>
        <v>17145.07</v>
      </c>
      <c r="I630" s="144"/>
    </row>
    <row r="631" spans="1:9" ht="15">
      <c r="B631" s="197" t="s">
        <v>395</v>
      </c>
      <c r="C631" s="200" t="s">
        <v>495</v>
      </c>
      <c r="D631" s="202"/>
      <c r="E631" s="202"/>
      <c r="F631" s="202">
        <f>F629*12</f>
        <v>174525.48</v>
      </c>
      <c r="I631" s="144"/>
    </row>
    <row r="632" spans="1:9" ht="15">
      <c r="B632" s="197"/>
      <c r="C632" s="198" t="s">
        <v>496</v>
      </c>
      <c r="D632" s="197"/>
      <c r="E632" s="197"/>
      <c r="F632" s="197">
        <f>F630*12</f>
        <v>205740.84</v>
      </c>
      <c r="I632" s="144"/>
    </row>
    <row r="633" spans="1:9">
      <c r="I633" s="144"/>
    </row>
    <row r="634" spans="1:9">
      <c r="I634" s="144"/>
    </row>
    <row r="635" spans="1:9" ht="15.75" customHeight="1">
      <c r="B635" s="24" t="s">
        <v>441</v>
      </c>
    </row>
    <row r="636" spans="1:9">
      <c r="A636" s="133">
        <v>1</v>
      </c>
      <c r="B636" s="134" t="s">
        <v>278</v>
      </c>
      <c r="C636" s="133" t="s">
        <v>279</v>
      </c>
      <c r="D636" s="21">
        <f t="shared" ref="D636:D649" si="37">SUM(D18,D70,D122,D174,D226,D278,D330,D382,D434,D486,D538,D590)</f>
        <v>134.125</v>
      </c>
      <c r="E636" s="23">
        <v>419.23</v>
      </c>
      <c r="F636" s="23">
        <f>SUM(F18,F70,F122,F174,F226,F278,F330,F382,F434,F486,F538,F590)</f>
        <v>56229.223750000005</v>
      </c>
    </row>
    <row r="637" spans="1:9">
      <c r="A637" s="133">
        <v>2</v>
      </c>
      <c r="B637" s="134" t="s">
        <v>278</v>
      </c>
      <c r="C637" s="133" t="s">
        <v>279</v>
      </c>
      <c r="D637" s="21">
        <f t="shared" si="37"/>
        <v>36.875</v>
      </c>
      <c r="E637" s="23">
        <v>427.03</v>
      </c>
      <c r="F637" s="23">
        <f t="shared" ref="F637:F649" si="38">SUM(F19,F71,F123,F175,F227,F279,F331,F383,F435,F487,F539,F591)</f>
        <v>15746.731249999997</v>
      </c>
    </row>
    <row r="638" spans="1:9">
      <c r="A638" s="133">
        <v>3</v>
      </c>
      <c r="B638" s="134" t="s">
        <v>280</v>
      </c>
      <c r="C638" s="133" t="s">
        <v>279</v>
      </c>
      <c r="D638" s="21">
        <f t="shared" si="37"/>
        <v>82.625</v>
      </c>
      <c r="E638" s="23">
        <v>214.87</v>
      </c>
      <c r="F638" s="23">
        <f t="shared" si="38"/>
        <v>17753.633750000001</v>
      </c>
    </row>
    <row r="639" spans="1:9">
      <c r="A639" s="133">
        <v>4</v>
      </c>
      <c r="B639" s="134" t="s">
        <v>399</v>
      </c>
      <c r="C639" s="133" t="s">
        <v>279</v>
      </c>
      <c r="D639" s="21">
        <f t="shared" si="37"/>
        <v>0</v>
      </c>
      <c r="E639" s="182">
        <v>475.8</v>
      </c>
      <c r="F639" s="23">
        <f t="shared" si="38"/>
        <v>0</v>
      </c>
    </row>
    <row r="640" spans="1:9">
      <c r="A640" s="133">
        <v>5</v>
      </c>
      <c r="B640" s="134" t="s">
        <v>281</v>
      </c>
      <c r="C640" s="133" t="s">
        <v>282</v>
      </c>
      <c r="D640" s="21">
        <f t="shared" si="37"/>
        <v>1696</v>
      </c>
      <c r="E640" s="182">
        <v>30.07</v>
      </c>
      <c r="F640" s="23">
        <f t="shared" si="38"/>
        <v>50998.719999999994</v>
      </c>
    </row>
    <row r="641" spans="1:8">
      <c r="A641" s="133">
        <v>9</v>
      </c>
      <c r="B641" s="134" t="s">
        <v>283</v>
      </c>
      <c r="C641" s="133" t="s">
        <v>282</v>
      </c>
      <c r="D641" s="21">
        <f t="shared" si="37"/>
        <v>230</v>
      </c>
      <c r="E641" s="182">
        <v>30.07</v>
      </c>
      <c r="F641" s="23">
        <f t="shared" si="38"/>
        <v>6916.1</v>
      </c>
    </row>
    <row r="642" spans="1:8">
      <c r="A642" s="133">
        <v>10</v>
      </c>
      <c r="B642" s="19" t="s">
        <v>382</v>
      </c>
      <c r="C642" s="133" t="s">
        <v>413</v>
      </c>
      <c r="D642" s="21">
        <f t="shared" si="37"/>
        <v>4.5</v>
      </c>
      <c r="E642" s="182">
        <v>1589.86</v>
      </c>
      <c r="F642" s="23">
        <f t="shared" si="38"/>
        <v>7154.369999999999</v>
      </c>
    </row>
    <row r="643" spans="1:8">
      <c r="A643" s="133">
        <v>11</v>
      </c>
      <c r="B643" s="19" t="s">
        <v>383</v>
      </c>
      <c r="C643" s="133" t="s">
        <v>413</v>
      </c>
      <c r="D643" s="21">
        <f t="shared" si="37"/>
        <v>1.5</v>
      </c>
      <c r="E643" s="182">
        <v>322.39</v>
      </c>
      <c r="F643" s="23">
        <f t="shared" si="38"/>
        <v>483.58499999999998</v>
      </c>
    </row>
    <row r="644" spans="1:8">
      <c r="A644" s="133">
        <v>12</v>
      </c>
      <c r="B644" s="19" t="s">
        <v>384</v>
      </c>
      <c r="C644" s="133" t="s">
        <v>413</v>
      </c>
      <c r="D644" s="21">
        <f t="shared" si="37"/>
        <v>4.5</v>
      </c>
      <c r="E644" s="182">
        <v>4.8499999999999996</v>
      </c>
      <c r="F644" s="23">
        <f t="shared" si="38"/>
        <v>21.824999999999999</v>
      </c>
    </row>
    <row r="645" spans="1:8">
      <c r="A645" s="133">
        <v>13</v>
      </c>
      <c r="B645" s="19" t="s">
        <v>385</v>
      </c>
      <c r="C645" s="133" t="s">
        <v>413</v>
      </c>
      <c r="D645" s="21">
        <f t="shared" si="37"/>
        <v>3</v>
      </c>
      <c r="E645" s="182">
        <v>13.44</v>
      </c>
      <c r="F645" s="23">
        <f t="shared" si="38"/>
        <v>40.32</v>
      </c>
      <c r="H645" s="165"/>
    </row>
    <row r="646" spans="1:8">
      <c r="A646" s="133">
        <v>14</v>
      </c>
      <c r="B646" s="19" t="s">
        <v>386</v>
      </c>
      <c r="C646" s="133" t="s">
        <v>413</v>
      </c>
      <c r="D646" s="21">
        <f t="shared" si="37"/>
        <v>2</v>
      </c>
      <c r="E646" s="182">
        <v>43.44</v>
      </c>
      <c r="F646" s="23">
        <f t="shared" si="38"/>
        <v>86.88</v>
      </c>
    </row>
    <row r="647" spans="1:8">
      <c r="A647" s="133">
        <v>15</v>
      </c>
      <c r="B647" s="19" t="s">
        <v>387</v>
      </c>
      <c r="C647" s="133" t="s">
        <v>413</v>
      </c>
      <c r="D647" s="21">
        <f t="shared" si="37"/>
        <v>1</v>
      </c>
      <c r="E647" s="182">
        <v>40.92</v>
      </c>
      <c r="F647" s="23">
        <f t="shared" si="38"/>
        <v>40.92</v>
      </c>
    </row>
    <row r="648" spans="1:8">
      <c r="A648" s="133">
        <v>16</v>
      </c>
      <c r="B648" s="19" t="s">
        <v>388</v>
      </c>
      <c r="C648" s="133" t="s">
        <v>413</v>
      </c>
      <c r="D648" s="21">
        <f t="shared" si="37"/>
        <v>6.5</v>
      </c>
      <c r="E648" s="182">
        <v>485.66</v>
      </c>
      <c r="F648" s="23">
        <f t="shared" si="38"/>
        <v>3156.79</v>
      </c>
    </row>
    <row r="649" spans="1:8">
      <c r="A649" s="133">
        <v>17</v>
      </c>
      <c r="B649" s="134" t="s">
        <v>284</v>
      </c>
      <c r="C649" s="133" t="s">
        <v>282</v>
      </c>
      <c r="D649" s="21">
        <f t="shared" si="37"/>
        <v>95</v>
      </c>
      <c r="E649" s="182">
        <v>30.07</v>
      </c>
      <c r="F649" s="23">
        <f t="shared" si="38"/>
        <v>2856.65</v>
      </c>
    </row>
    <row r="650" spans="1:8" ht="15.75">
      <c r="A650" s="125"/>
      <c r="B650" s="125"/>
      <c r="C650" s="125"/>
      <c r="D650" s="125"/>
      <c r="E650" s="135" t="s">
        <v>285</v>
      </c>
      <c r="F650" s="23">
        <f>SUM(F636:F649)</f>
        <v>161485.74875000003</v>
      </c>
    </row>
    <row r="651" spans="1:8" ht="15.75">
      <c r="A651" s="125"/>
      <c r="B651" s="125"/>
      <c r="C651" s="125"/>
      <c r="D651" s="83"/>
      <c r="E651" s="135" t="s">
        <v>286</v>
      </c>
      <c r="F651" s="23">
        <f>SUM(F33,F85,F137,F189,F241,F293,F345,F397,F449,F501,F553,F605)</f>
        <v>32297.14975</v>
      </c>
    </row>
    <row r="652" spans="1:8" ht="18.75">
      <c r="A652" s="125"/>
      <c r="B652" s="125"/>
      <c r="C652" s="125"/>
      <c r="D652" s="145"/>
      <c r="E652" s="137" t="s">
        <v>287</v>
      </c>
      <c r="F652" s="23">
        <f>SUM(F34,F86,F138,F190,F242,F294,F346,F398,F450,F502,F554,F606)</f>
        <v>193782.89849999998</v>
      </c>
    </row>
    <row r="653" spans="1:8">
      <c r="A653" s="125"/>
      <c r="B653" s="138" t="s">
        <v>288</v>
      </c>
      <c r="C653" s="125"/>
      <c r="D653" s="83"/>
      <c r="E653" s="125"/>
      <c r="F653" s="21"/>
    </row>
    <row r="654" spans="1:8">
      <c r="A654" s="133">
        <v>1</v>
      </c>
      <c r="B654" s="134" t="s">
        <v>302</v>
      </c>
      <c r="C654" s="133" t="s">
        <v>303</v>
      </c>
      <c r="D654" s="166">
        <f>SUM(D36,D88,D140,D192,D244,D296,D348,D400,D452,D504,D556,D608)</f>
        <v>9811</v>
      </c>
      <c r="E654" s="23">
        <v>0.1</v>
      </c>
      <c r="F654" s="23">
        <f>SUM(F36,F88,F140,F192,F244,F296,F348,F400,F452,F504,F556,F608)</f>
        <v>981.1</v>
      </c>
    </row>
    <row r="655" spans="1:8">
      <c r="A655" s="133">
        <v>2</v>
      </c>
      <c r="B655" s="134" t="s">
        <v>291</v>
      </c>
      <c r="C655" s="133" t="s">
        <v>290</v>
      </c>
      <c r="D655" s="173">
        <f>SUM(D37,D89,D141,D193,D245,D297,D349,D401,D453,D505,D557,D609)</f>
        <v>116076</v>
      </c>
      <c r="E655" s="23">
        <v>0.05</v>
      </c>
      <c r="F655" s="23">
        <f>SUM(F37,F89,F141,F193,F245,F297,F349,F401,F453,F505,F557,F609)</f>
        <v>5803.7999999999993</v>
      </c>
    </row>
    <row r="656" spans="1:8">
      <c r="A656" s="133">
        <v>3</v>
      </c>
      <c r="B656" s="134" t="s">
        <v>292</v>
      </c>
      <c r="C656" s="133" t="s">
        <v>279</v>
      </c>
      <c r="D656" s="166">
        <f>SUM(D38,D90,D142,D194,D246,D298,D350,D402,D454,D506,D558,D610)</f>
        <v>12</v>
      </c>
      <c r="E656" s="23">
        <v>430.56</v>
      </c>
      <c r="F656" s="23">
        <f>SUM(F38,F90,F142,F194,F246,F298,F350,F402,F454,F506,F558,F610)</f>
        <v>5166.7200000000012</v>
      </c>
    </row>
    <row r="657" spans="1:7" ht="15.75">
      <c r="E657" s="135" t="s">
        <v>293</v>
      </c>
      <c r="F657" s="23">
        <f>SUM(F39,F91,F143,F195,F247,F299,F351,F403,F455,F507,F559,F611)</f>
        <v>11951.619999999999</v>
      </c>
    </row>
    <row r="660" spans="1:7" ht="18.75">
      <c r="E660" s="137" t="s">
        <v>456</v>
      </c>
      <c r="F660" s="207">
        <f>SUM(F652,F657)</f>
        <v>205734.51849999998</v>
      </c>
    </row>
    <row r="662" spans="1:7">
      <c r="F662" s="214">
        <f>F678-F660</f>
        <v>5.4815000000235159</v>
      </c>
    </row>
    <row r="664" spans="1:7" ht="15.75" customHeight="1">
      <c r="A664" s="244" t="s">
        <v>442</v>
      </c>
      <c r="B664" s="244"/>
      <c r="C664" s="244"/>
      <c r="D664" s="244"/>
      <c r="E664" s="244"/>
      <c r="F664" s="244"/>
    </row>
    <row r="665" spans="1:7">
      <c r="A665" s="21"/>
      <c r="B665" s="60" t="s">
        <v>305</v>
      </c>
      <c r="C665" s="146"/>
      <c r="D665" s="147"/>
      <c r="E665" s="148" t="s">
        <v>306</v>
      </c>
      <c r="F665" s="60" t="s">
        <v>307</v>
      </c>
    </row>
    <row r="666" spans="1:7">
      <c r="A666" s="21">
        <v>1</v>
      </c>
      <c r="B666" s="172" t="s">
        <v>443</v>
      </c>
      <c r="C666" s="146"/>
      <c r="D666" s="147"/>
      <c r="E666" s="208">
        <f>F42</f>
        <v>15757.991999999998</v>
      </c>
      <c r="F666" s="21">
        <v>3.42</v>
      </c>
      <c r="G666" s="19" t="s">
        <v>499</v>
      </c>
    </row>
    <row r="667" spans="1:7">
      <c r="A667" s="21">
        <v>2</v>
      </c>
      <c r="B667" s="172" t="s">
        <v>444</v>
      </c>
      <c r="C667" s="146"/>
      <c r="D667" s="147"/>
      <c r="E667" s="208">
        <f>F94</f>
        <v>15052.776000000002</v>
      </c>
      <c r="F667" s="206">
        <v>5.48</v>
      </c>
      <c r="G667" s="19" t="s">
        <v>500</v>
      </c>
    </row>
    <row r="668" spans="1:7">
      <c r="A668" s="21">
        <v>3</v>
      </c>
      <c r="B668" s="172" t="s">
        <v>446</v>
      </c>
      <c r="C668" s="146"/>
      <c r="D668" s="147"/>
      <c r="E668" s="208">
        <f>F146</f>
        <v>15886.914000000001</v>
      </c>
      <c r="F668" s="206"/>
      <c r="G668" s="19" t="s">
        <v>501</v>
      </c>
    </row>
    <row r="669" spans="1:7">
      <c r="A669" s="21">
        <v>4</v>
      </c>
      <c r="B669" s="172" t="s">
        <v>447</v>
      </c>
      <c r="C669" s="146"/>
      <c r="D669" s="147"/>
      <c r="E669" s="208">
        <f>F198</f>
        <v>17671.947500000006</v>
      </c>
      <c r="F669" s="206"/>
      <c r="G669" s="19" t="s">
        <v>502</v>
      </c>
    </row>
    <row r="670" spans="1:7">
      <c r="A670" s="21">
        <v>5</v>
      </c>
      <c r="B670" s="172" t="s">
        <v>448</v>
      </c>
      <c r="C670" s="146"/>
      <c r="D670" s="147"/>
      <c r="E670" s="208">
        <f>F250</f>
        <v>19080.116000000002</v>
      </c>
      <c r="F670" s="206"/>
      <c r="G670" s="19" t="s">
        <v>503</v>
      </c>
    </row>
    <row r="671" spans="1:7">
      <c r="A671" s="21">
        <v>6</v>
      </c>
      <c r="B671" s="172" t="s">
        <v>449</v>
      </c>
      <c r="C671" s="146"/>
      <c r="D671" s="147"/>
      <c r="E671" s="208">
        <f>F302</f>
        <v>17410.816999999999</v>
      </c>
      <c r="F671" s="206"/>
      <c r="G671" s="19" t="s">
        <v>504</v>
      </c>
    </row>
    <row r="672" spans="1:7">
      <c r="A672" s="21">
        <v>7</v>
      </c>
      <c r="B672" s="172" t="s">
        <v>450</v>
      </c>
      <c r="C672" s="146"/>
      <c r="D672" s="147"/>
      <c r="E672" s="149">
        <f>F354</f>
        <v>20139.470500000003</v>
      </c>
      <c r="F672" s="21"/>
    </row>
    <row r="673" spans="1:6">
      <c r="A673" s="21">
        <v>8</v>
      </c>
      <c r="B673" s="172" t="s">
        <v>451</v>
      </c>
      <c r="C673" s="146"/>
      <c r="D673" s="147"/>
      <c r="E673" s="149">
        <f>F406</f>
        <v>18651.143</v>
      </c>
      <c r="F673" s="21"/>
    </row>
    <row r="674" spans="1:6">
      <c r="A674" s="21">
        <v>9</v>
      </c>
      <c r="B674" s="172" t="s">
        <v>452</v>
      </c>
      <c r="C674" s="146"/>
      <c r="D674" s="147"/>
      <c r="E674" s="149">
        <f>F458</f>
        <v>19012.7585</v>
      </c>
      <c r="F674" s="21"/>
    </row>
    <row r="675" spans="1:6">
      <c r="A675" s="21">
        <v>10</v>
      </c>
      <c r="B675" s="172" t="s">
        <v>453</v>
      </c>
      <c r="C675" s="146"/>
      <c r="D675" s="147"/>
      <c r="E675" s="149">
        <f>F510</f>
        <v>16296.887000000001</v>
      </c>
      <c r="F675" s="21"/>
    </row>
    <row r="676" spans="1:6">
      <c r="A676" s="21">
        <v>11</v>
      </c>
      <c r="B676" s="172" t="s">
        <v>454</v>
      </c>
      <c r="C676" s="146"/>
      <c r="D676" s="147"/>
      <c r="E676" s="149">
        <f>F562</f>
        <v>15757.992000000002</v>
      </c>
      <c r="F676" s="21"/>
    </row>
    <row r="677" spans="1:6">
      <c r="A677" s="21">
        <v>12</v>
      </c>
      <c r="B677" s="172" t="s">
        <v>455</v>
      </c>
      <c r="C677" s="146"/>
      <c r="D677" s="147"/>
      <c r="E677" s="149">
        <f>F614</f>
        <v>15015.705000000002</v>
      </c>
      <c r="F677" s="21"/>
    </row>
    <row r="678" spans="1:6">
      <c r="B678" s="150" t="s">
        <v>445</v>
      </c>
      <c r="C678" s="151"/>
      <c r="D678" s="151"/>
      <c r="E678" s="196">
        <f>SUM(E666:E677)</f>
        <v>205734.51850000001</v>
      </c>
      <c r="F678" s="23">
        <v>205740</v>
      </c>
    </row>
    <row r="679" spans="1:6">
      <c r="F679" s="214">
        <f>F678-E678</f>
        <v>5.4814999999944121</v>
      </c>
    </row>
    <row r="680" spans="1:6">
      <c r="E680" s="127"/>
    </row>
    <row r="681" spans="1:6" ht="15.75">
      <c r="B681" s="203" t="s">
        <v>417</v>
      </c>
      <c r="C681" s="19" t="s">
        <v>474</v>
      </c>
    </row>
    <row r="682" spans="1:6">
      <c r="A682" s="21"/>
      <c r="B682" s="168" t="s">
        <v>505</v>
      </c>
      <c r="C682" s="21"/>
      <c r="D682" s="21"/>
      <c r="E682" s="21"/>
      <c r="F682" s="21"/>
    </row>
    <row r="683" spans="1:6">
      <c r="A683" s="133">
        <v>1</v>
      </c>
      <c r="B683" s="134" t="s">
        <v>278</v>
      </c>
      <c r="C683" s="182">
        <f>'Разбивка цена'!B1</f>
        <v>240</v>
      </c>
      <c r="D683" s="169">
        <v>1.7467999999999999</v>
      </c>
      <c r="E683" s="23">
        <f>$C$683*D683</f>
        <v>419.23199999999997</v>
      </c>
      <c r="F683" s="23">
        <v>419.23</v>
      </c>
    </row>
    <row r="684" spans="1:6">
      <c r="A684" s="133">
        <v>2</v>
      </c>
      <c r="B684" s="134" t="s">
        <v>278</v>
      </c>
      <c r="C684" s="21"/>
      <c r="D684" s="169">
        <v>1.7793000000000001</v>
      </c>
      <c r="E684" s="23">
        <f>$C$683*D684</f>
        <v>427.03200000000004</v>
      </c>
      <c r="F684" s="23">
        <v>427.03</v>
      </c>
    </row>
    <row r="685" spans="1:6">
      <c r="A685" s="133">
        <v>3</v>
      </c>
      <c r="B685" s="134" t="s">
        <v>280</v>
      </c>
      <c r="C685" s="21"/>
      <c r="D685" s="169">
        <v>0.89529999999999998</v>
      </c>
      <c r="E685" s="23">
        <f t="shared" ref="E685:E703" si="39">$C$683*D685</f>
        <v>214.87199999999999</v>
      </c>
      <c r="F685" s="23">
        <v>214.87</v>
      </c>
    </row>
    <row r="686" spans="1:6">
      <c r="A686" s="133">
        <v>4</v>
      </c>
      <c r="B686" s="134" t="s">
        <v>399</v>
      </c>
      <c r="C686" s="21"/>
      <c r="D686" s="169">
        <v>1.9824999999999999</v>
      </c>
      <c r="E686" s="23">
        <f t="shared" si="39"/>
        <v>475.79999999999995</v>
      </c>
      <c r="F686" s="182">
        <v>475.8</v>
      </c>
    </row>
    <row r="687" spans="1:6">
      <c r="A687" s="133">
        <v>5</v>
      </c>
      <c r="B687" s="134" t="s">
        <v>281</v>
      </c>
      <c r="C687" s="21"/>
      <c r="D687" s="169">
        <v>0.12529999999999999</v>
      </c>
      <c r="E687" s="23">
        <f t="shared" si="39"/>
        <v>30.071999999999999</v>
      </c>
      <c r="F687" s="182">
        <v>30.07</v>
      </c>
    </row>
    <row r="688" spans="1:6">
      <c r="A688" s="133">
        <v>6</v>
      </c>
      <c r="B688" s="134" t="s">
        <v>389</v>
      </c>
      <c r="C688" s="21"/>
      <c r="D688" s="169">
        <v>0.12529999999999999</v>
      </c>
      <c r="E688" s="23">
        <f t="shared" si="39"/>
        <v>30.071999999999999</v>
      </c>
      <c r="F688" s="182">
        <v>30.07</v>
      </c>
    </row>
    <row r="689" spans="1:6">
      <c r="A689" s="133">
        <v>7</v>
      </c>
      <c r="B689" s="152" t="s">
        <v>390</v>
      </c>
      <c r="C689" s="21"/>
      <c r="D689" s="169">
        <v>0.12529999999999999</v>
      </c>
      <c r="E689" s="23">
        <f t="shared" si="39"/>
        <v>30.071999999999999</v>
      </c>
      <c r="F689" s="182">
        <v>30.07</v>
      </c>
    </row>
    <row r="690" spans="1:6">
      <c r="A690" s="133">
        <v>8</v>
      </c>
      <c r="B690" s="134" t="s">
        <v>391</v>
      </c>
      <c r="C690" s="21"/>
      <c r="D690" s="169">
        <v>0.12529999999999999</v>
      </c>
      <c r="E690" s="23">
        <f t="shared" si="39"/>
        <v>30.071999999999999</v>
      </c>
      <c r="F690" s="182">
        <v>30.07</v>
      </c>
    </row>
    <row r="691" spans="1:6">
      <c r="A691" s="133">
        <v>9</v>
      </c>
      <c r="B691" s="134" t="s">
        <v>283</v>
      </c>
      <c r="C691" s="21"/>
      <c r="D691" s="169">
        <v>0.12529999999999999</v>
      </c>
      <c r="E691" s="23">
        <f t="shared" si="39"/>
        <v>30.071999999999999</v>
      </c>
      <c r="F691" s="182">
        <v>30.07</v>
      </c>
    </row>
    <row r="692" spans="1:6">
      <c r="A692" s="133">
        <v>10</v>
      </c>
      <c r="B692" s="21" t="s">
        <v>382</v>
      </c>
      <c r="C692" s="21"/>
      <c r="D692" s="169">
        <v>6.6243999999999996</v>
      </c>
      <c r="E692" s="23">
        <f t="shared" si="39"/>
        <v>1589.856</v>
      </c>
      <c r="F692" s="182">
        <v>1589.86</v>
      </c>
    </row>
    <row r="693" spans="1:6">
      <c r="A693" s="133">
        <v>11</v>
      </c>
      <c r="B693" s="21" t="s">
        <v>383</v>
      </c>
      <c r="C693" s="21"/>
      <c r="D693" s="169">
        <v>1.3432999999999999</v>
      </c>
      <c r="E693" s="23">
        <f t="shared" si="39"/>
        <v>322.392</v>
      </c>
      <c r="F693" s="182">
        <v>322.39</v>
      </c>
    </row>
    <row r="694" spans="1:6">
      <c r="A694" s="133">
        <v>12</v>
      </c>
      <c r="B694" s="21" t="s">
        <v>384</v>
      </c>
      <c r="C694" s="21"/>
      <c r="D694" s="169">
        <v>2.0199999999999999E-2</v>
      </c>
      <c r="E694" s="23">
        <f t="shared" si="39"/>
        <v>4.8479999999999999</v>
      </c>
      <c r="F694" s="182">
        <v>4.8499999999999996</v>
      </c>
    </row>
    <row r="695" spans="1:6">
      <c r="A695" s="133">
        <v>13</v>
      </c>
      <c r="B695" s="21" t="s">
        <v>385</v>
      </c>
      <c r="C695" s="21"/>
      <c r="D695" s="169">
        <v>5.6000000000000001E-2</v>
      </c>
      <c r="E695" s="23">
        <f t="shared" si="39"/>
        <v>13.44</v>
      </c>
      <c r="F695" s="182">
        <v>13.44</v>
      </c>
    </row>
    <row r="696" spans="1:6">
      <c r="A696" s="133">
        <v>14</v>
      </c>
      <c r="B696" s="21" t="s">
        <v>386</v>
      </c>
      <c r="C696" s="21"/>
      <c r="D696" s="169">
        <v>0.18099999999999999</v>
      </c>
      <c r="E696" s="23">
        <f t="shared" si="39"/>
        <v>43.44</v>
      </c>
      <c r="F696" s="182">
        <v>43.44</v>
      </c>
    </row>
    <row r="697" spans="1:6">
      <c r="A697" s="133">
        <v>15</v>
      </c>
      <c r="B697" s="21" t="s">
        <v>387</v>
      </c>
      <c r="C697" s="21"/>
      <c r="D697" s="169">
        <v>0.17050000000000001</v>
      </c>
      <c r="E697" s="23">
        <f t="shared" si="39"/>
        <v>40.92</v>
      </c>
      <c r="F697" s="182">
        <v>40.92</v>
      </c>
    </row>
    <row r="698" spans="1:6">
      <c r="A698" s="133">
        <v>16</v>
      </c>
      <c r="B698" s="21" t="s">
        <v>388</v>
      </c>
      <c r="C698" s="21"/>
      <c r="D698" s="169">
        <v>2.0236000000000001</v>
      </c>
      <c r="E698" s="23">
        <f t="shared" si="39"/>
        <v>485.66399999999999</v>
      </c>
      <c r="F698" s="182">
        <v>485.66</v>
      </c>
    </row>
    <row r="699" spans="1:6">
      <c r="A699" s="133">
        <v>17</v>
      </c>
      <c r="B699" s="134" t="s">
        <v>284</v>
      </c>
      <c r="C699" s="21"/>
      <c r="D699" s="169">
        <v>0.12529999999999999</v>
      </c>
      <c r="E699" s="23">
        <f t="shared" si="39"/>
        <v>30.071999999999999</v>
      </c>
      <c r="F699" s="182">
        <v>30.07</v>
      </c>
    </row>
    <row r="700" spans="1:6">
      <c r="A700" s="21"/>
      <c r="B700" s="168" t="s">
        <v>418</v>
      </c>
      <c r="C700" s="21"/>
      <c r="D700" s="169"/>
      <c r="E700" s="23"/>
      <c r="F700" s="23"/>
    </row>
    <row r="701" spans="1:6">
      <c r="A701" s="60">
        <v>1</v>
      </c>
      <c r="B701" s="134" t="s">
        <v>302</v>
      </c>
      <c r="C701" s="21"/>
      <c r="D701" s="169">
        <v>4.0000000000000002E-4</v>
      </c>
      <c r="E701" s="23">
        <f t="shared" si="39"/>
        <v>9.6000000000000002E-2</v>
      </c>
      <c r="F701" s="23">
        <v>0.1</v>
      </c>
    </row>
    <row r="702" spans="1:6">
      <c r="A702" s="60">
        <v>2</v>
      </c>
      <c r="B702" s="134" t="s">
        <v>291</v>
      </c>
      <c r="C702" s="21"/>
      <c r="D702" s="169">
        <v>2.0000000000000001E-4</v>
      </c>
      <c r="E702" s="23">
        <f t="shared" si="39"/>
        <v>4.8000000000000001E-2</v>
      </c>
      <c r="F702" s="23">
        <v>0.05</v>
      </c>
    </row>
    <row r="703" spans="1:6">
      <c r="A703" s="60">
        <v>3</v>
      </c>
      <c r="B703" s="134" t="s">
        <v>292</v>
      </c>
      <c r="C703" s="21"/>
      <c r="D703" s="169">
        <v>1.794</v>
      </c>
      <c r="E703" s="23">
        <f t="shared" si="39"/>
        <v>430.56</v>
      </c>
      <c r="F703" s="23">
        <v>430.56</v>
      </c>
    </row>
  </sheetData>
  <mergeCells count="126">
    <mergeCell ref="H9:I9"/>
    <mergeCell ref="H10:I10"/>
    <mergeCell ref="H8:I8"/>
    <mergeCell ref="A274:F274"/>
    <mergeCell ref="A275:F275"/>
    <mergeCell ref="A269:F269"/>
    <mergeCell ref="A271:F271"/>
    <mergeCell ref="A272:F272"/>
    <mergeCell ref="A273:F273"/>
    <mergeCell ref="A261:F261"/>
    <mergeCell ref="A262:F262"/>
    <mergeCell ref="A267:F267"/>
    <mergeCell ref="A268:F268"/>
    <mergeCell ref="A220:F220"/>
    <mergeCell ref="A221:F221"/>
    <mergeCell ref="A222:F222"/>
    <mergeCell ref="A223:F223"/>
    <mergeCell ref="A215:F215"/>
    <mergeCell ref="A216:F216"/>
    <mergeCell ref="A217:F217"/>
    <mergeCell ref="A219:F219"/>
    <mergeCell ref="A170:F170"/>
    <mergeCell ref="A171:F171"/>
    <mergeCell ref="A209:F209"/>
    <mergeCell ref="A210:F210"/>
    <mergeCell ref="A165:F165"/>
    <mergeCell ref="A167:F167"/>
    <mergeCell ref="A168:F168"/>
    <mergeCell ref="A169:F169"/>
    <mergeCell ref="A157:F157"/>
    <mergeCell ref="A158:F158"/>
    <mergeCell ref="A163:F163"/>
    <mergeCell ref="A164:F164"/>
    <mergeCell ref="A116:F116"/>
    <mergeCell ref="A117:F117"/>
    <mergeCell ref="A118:F118"/>
    <mergeCell ref="A119:F119"/>
    <mergeCell ref="A111:F111"/>
    <mergeCell ref="A112:F112"/>
    <mergeCell ref="A113:F113"/>
    <mergeCell ref="A115:F115"/>
    <mergeCell ref="A66:F66"/>
    <mergeCell ref="A67:F67"/>
    <mergeCell ref="A105:F105"/>
    <mergeCell ref="A106:F106"/>
    <mergeCell ref="A61:F61"/>
    <mergeCell ref="A63:F63"/>
    <mergeCell ref="A64:F64"/>
    <mergeCell ref="A65:F65"/>
    <mergeCell ref="A54:F54"/>
    <mergeCell ref="A59:F59"/>
    <mergeCell ref="A60:F60"/>
    <mergeCell ref="A12:F12"/>
    <mergeCell ref="A13:F13"/>
    <mergeCell ref="A14:F14"/>
    <mergeCell ref="A15:F15"/>
    <mergeCell ref="A583:F583"/>
    <mergeCell ref="A9:F9"/>
    <mergeCell ref="J9:K9"/>
    <mergeCell ref="J10:K10"/>
    <mergeCell ref="A11:F11"/>
    <mergeCell ref="A1:F1"/>
    <mergeCell ref="A2:F2"/>
    <mergeCell ref="A7:F7"/>
    <mergeCell ref="A8:F8"/>
    <mergeCell ref="A53:F53"/>
    <mergeCell ref="A529:F529"/>
    <mergeCell ref="A531:F531"/>
    <mergeCell ref="A532:F532"/>
    <mergeCell ref="A533:F533"/>
    <mergeCell ref="A584:F584"/>
    <mergeCell ref="A574:F574"/>
    <mergeCell ref="A579:F579"/>
    <mergeCell ref="A580:F580"/>
    <mergeCell ref="A581:F581"/>
    <mergeCell ref="A573:F573"/>
    <mergeCell ref="A481:F481"/>
    <mergeCell ref="A482:F482"/>
    <mergeCell ref="A527:F527"/>
    <mergeCell ref="A528:F528"/>
    <mergeCell ref="A483:F483"/>
    <mergeCell ref="A521:F521"/>
    <mergeCell ref="A313:F313"/>
    <mergeCell ref="A314:F314"/>
    <mergeCell ref="A319:F319"/>
    <mergeCell ref="A320:F320"/>
    <mergeCell ref="A321:F321"/>
    <mergeCell ref="A323:F323"/>
    <mergeCell ref="A324:F324"/>
    <mergeCell ref="A325:F325"/>
    <mergeCell ref="A326:F326"/>
    <mergeCell ref="A327:F327"/>
    <mergeCell ref="A365:F365"/>
    <mergeCell ref="A366:F366"/>
    <mergeCell ref="A371:F371"/>
    <mergeCell ref="A372:F372"/>
    <mergeCell ref="A373:F373"/>
    <mergeCell ref="A375:F375"/>
    <mergeCell ref="A376:F376"/>
    <mergeCell ref="A377:F377"/>
    <mergeCell ref="A378:F378"/>
    <mergeCell ref="A379:F379"/>
    <mergeCell ref="A417:F417"/>
    <mergeCell ref="A418:F418"/>
    <mergeCell ref="A423:F423"/>
    <mergeCell ref="A424:F424"/>
    <mergeCell ref="A425:F425"/>
    <mergeCell ref="A427:F427"/>
    <mergeCell ref="A428:F428"/>
    <mergeCell ref="A429:F429"/>
    <mergeCell ref="A430:F430"/>
    <mergeCell ref="A522:F522"/>
    <mergeCell ref="A431:F431"/>
    <mergeCell ref="A469:F469"/>
    <mergeCell ref="A470:F470"/>
    <mergeCell ref="A475:F475"/>
    <mergeCell ref="A476:F476"/>
    <mergeCell ref="A477:F477"/>
    <mergeCell ref="A664:F664"/>
    <mergeCell ref="A587:F587"/>
    <mergeCell ref="A585:F585"/>
    <mergeCell ref="A586:F586"/>
    <mergeCell ref="A534:F534"/>
    <mergeCell ref="A535:F535"/>
    <mergeCell ref="A479:F479"/>
    <mergeCell ref="A480:F480"/>
  </mergeCells>
  <phoneticPr fontId="7" type="noConversion"/>
  <pageMargins left="0.27559055118110237" right="0.15748031496062992" top="0.43307086614173229" bottom="0.27559055118110237" header="0.23622047244094491" footer="0.19685039370078741"/>
  <pageSetup paperSize="9" orientation="portrait" r:id="rId1"/>
  <headerFooter alignWithMargins="0"/>
  <rowBreaks count="14" manualBreakCount="14">
    <brk id="52" max="39" man="1"/>
    <brk id="104" max="39" man="1"/>
    <brk id="156" max="39" man="1"/>
    <brk id="208" max="39" man="1"/>
    <brk id="260" max="39" man="1"/>
    <brk id="312" max="39" man="1"/>
    <brk id="364" max="39" man="1"/>
    <brk id="416" max="39" man="1"/>
    <brk id="468" max="39" man="1"/>
    <brk id="520" max="39" man="1"/>
    <brk id="572" max="39" man="1"/>
    <brk id="625" max="39" man="1"/>
    <brk id="633" max="39" man="1"/>
    <brk id="680" max="39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L112"/>
  <sheetViews>
    <sheetView view="pageBreakPreview" zoomScale="75" zoomScaleNormal="100" workbookViewId="0">
      <selection activeCell="F6" sqref="F6"/>
    </sheetView>
  </sheetViews>
  <sheetFormatPr defaultRowHeight="12.75"/>
  <cols>
    <col min="1" max="1" width="3.1640625" customWidth="1"/>
    <col min="2" max="2" width="6.1640625" customWidth="1"/>
    <col min="3" max="3" width="4" customWidth="1"/>
    <col min="4" max="4" width="54.1640625" customWidth="1"/>
    <col min="5" max="5" width="10.83203125" customWidth="1"/>
    <col min="6" max="6" width="11" customWidth="1"/>
    <col min="7" max="7" width="7.6640625" customWidth="1"/>
    <col min="8" max="8" width="7.5" customWidth="1"/>
    <col min="9" max="9" width="6.33203125" customWidth="1"/>
    <col min="10" max="10" width="6.6640625" customWidth="1"/>
    <col min="11" max="11" width="6.83203125" customWidth="1"/>
    <col min="12" max="12" width="15" customWidth="1"/>
  </cols>
  <sheetData>
    <row r="1" spans="1:12" ht="18.75">
      <c r="A1" s="222" t="s">
        <v>459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3" spans="1:12" ht="15">
      <c r="B3" t="s">
        <v>460</v>
      </c>
      <c r="C3" s="191">
        <v>2</v>
      </c>
      <c r="D3" s="191" t="s">
        <v>509</v>
      </c>
    </row>
    <row r="4" spans="1:12" ht="10.5" customHeight="1">
      <c r="D4" s="192" t="s">
        <v>461</v>
      </c>
    </row>
    <row r="5" spans="1:12" ht="15">
      <c r="A5" s="191" t="s">
        <v>462</v>
      </c>
    </row>
    <row r="6" spans="1:12">
      <c r="G6">
        <v>8</v>
      </c>
      <c r="H6">
        <v>13</v>
      </c>
      <c r="I6">
        <v>19</v>
      </c>
      <c r="J6">
        <v>23</v>
      </c>
      <c r="K6">
        <v>29</v>
      </c>
    </row>
    <row r="7" spans="1:12" ht="15">
      <c r="A7" s="193" t="s">
        <v>57</v>
      </c>
      <c r="B7" s="155" t="s">
        <v>278</v>
      </c>
      <c r="C7" s="155"/>
      <c r="D7" s="193"/>
      <c r="E7" s="193" t="s">
        <v>463</v>
      </c>
      <c r="F7" s="67">
        <f>'Мес прот'!K18</f>
        <v>4</v>
      </c>
      <c r="G7" s="67">
        <f>'Мес прот'!Q18</f>
        <v>4</v>
      </c>
      <c r="H7" s="67">
        <f>'Мес прот'!V18</f>
        <v>4</v>
      </c>
      <c r="I7" s="67">
        <f>'Мес прот'!AB18</f>
        <v>4</v>
      </c>
      <c r="J7" s="67">
        <f>'Мес прот'!AF18</f>
        <v>4</v>
      </c>
      <c r="K7" s="67">
        <f>'Мес прот'!AL18</f>
        <v>4</v>
      </c>
      <c r="L7" s="194" t="s">
        <v>464</v>
      </c>
    </row>
    <row r="8" spans="1:12" ht="15">
      <c r="A8" s="193" t="s">
        <v>58</v>
      </c>
      <c r="B8" s="155" t="s">
        <v>278</v>
      </c>
      <c r="C8" s="155"/>
      <c r="D8" s="193"/>
      <c r="E8" s="193" t="s">
        <v>463</v>
      </c>
      <c r="F8" s="67">
        <f>'Мес прот'!K19</f>
        <v>0</v>
      </c>
      <c r="G8" s="67">
        <f>'Мес прот'!Q19</f>
        <v>2</v>
      </c>
      <c r="H8" s="67">
        <f>'Мес прот'!V19</f>
        <v>2</v>
      </c>
      <c r="I8" s="67">
        <f>'Мес прот'!AB19</f>
        <v>0</v>
      </c>
      <c r="J8" s="67">
        <f>'Мес прот'!AF19</f>
        <v>0</v>
      </c>
      <c r="K8" s="67">
        <f>'Мес прот'!AL19</f>
        <v>2</v>
      </c>
      <c r="L8" s="194" t="s">
        <v>464</v>
      </c>
    </row>
    <row r="9" spans="1:12" ht="15">
      <c r="A9" s="193" t="s">
        <v>465</v>
      </c>
      <c r="B9" s="155" t="s">
        <v>280</v>
      </c>
      <c r="C9" s="155"/>
      <c r="D9" s="193"/>
      <c r="E9" s="193" t="s">
        <v>463</v>
      </c>
      <c r="F9" s="67">
        <f>'Мес прот'!K20</f>
        <v>4</v>
      </c>
      <c r="G9" s="67">
        <f>'Мес прот'!Q20</f>
        <v>0</v>
      </c>
      <c r="H9" s="67">
        <f>'Мес прот'!V20</f>
        <v>0</v>
      </c>
      <c r="I9" s="67">
        <f>'Мес прот'!AB20</f>
        <v>4</v>
      </c>
      <c r="J9" s="67">
        <f>'Мес прот'!AF20</f>
        <v>4</v>
      </c>
      <c r="K9" s="67">
        <f>'Мес прот'!AL20</f>
        <v>0</v>
      </c>
      <c r="L9" s="194" t="s">
        <v>464</v>
      </c>
    </row>
    <row r="10" spans="1:12" ht="15">
      <c r="A10" s="193" t="s">
        <v>466</v>
      </c>
      <c r="B10" s="155" t="s">
        <v>399</v>
      </c>
      <c r="C10" s="155"/>
      <c r="D10" s="193"/>
      <c r="E10" s="193" t="s">
        <v>463</v>
      </c>
      <c r="F10" s="67">
        <f>'Мес прот'!K21</f>
        <v>0</v>
      </c>
      <c r="G10" s="67">
        <f>'Мес прот'!Q21</f>
        <v>0</v>
      </c>
      <c r="H10" s="67">
        <f>'Мес прот'!V21</f>
        <v>0</v>
      </c>
      <c r="I10" s="67">
        <f>'Мес прот'!AB21</f>
        <v>0</v>
      </c>
      <c r="J10" s="67">
        <f>'Мес прот'!AF21</f>
        <v>0</v>
      </c>
      <c r="K10" s="67">
        <f>'Мес прот'!AL21</f>
        <v>0</v>
      </c>
      <c r="L10" s="194" t="s">
        <v>464</v>
      </c>
    </row>
    <row r="11" spans="1:12" ht="15">
      <c r="A11" s="193" t="s">
        <v>467</v>
      </c>
      <c r="B11" s="155" t="s">
        <v>281</v>
      </c>
      <c r="C11" s="155"/>
      <c r="D11" s="193"/>
      <c r="E11" s="193" t="s">
        <v>463</v>
      </c>
      <c r="F11" s="67">
        <f>'Мес прот'!K22</f>
        <v>2</v>
      </c>
      <c r="G11" s="67">
        <f>'Мес прот'!Q22</f>
        <v>0</v>
      </c>
      <c r="H11" s="67">
        <f>'Мес прот'!V22</f>
        <v>0</v>
      </c>
      <c r="I11" s="67">
        <f>'Мес прот'!AB22</f>
        <v>7</v>
      </c>
      <c r="J11" s="67">
        <f>'Мес прот'!AF22</f>
        <v>7</v>
      </c>
      <c r="K11" s="67">
        <f>'Мес прот'!AL22</f>
        <v>7</v>
      </c>
      <c r="L11" s="194" t="s">
        <v>468</v>
      </c>
    </row>
    <row r="12" spans="1:12" ht="15">
      <c r="A12" s="193" t="s">
        <v>469</v>
      </c>
      <c r="B12" s="155" t="s">
        <v>283</v>
      </c>
      <c r="C12" s="155"/>
      <c r="D12" s="193"/>
      <c r="E12" s="193" t="s">
        <v>463</v>
      </c>
      <c r="F12" s="67">
        <f>'Мес прот'!K23</f>
        <v>2</v>
      </c>
      <c r="G12" s="67">
        <f>'Мес прот'!Q23</f>
        <v>0</v>
      </c>
      <c r="H12" s="67">
        <f>'Мес прот'!V23</f>
        <v>0</v>
      </c>
      <c r="I12" s="67">
        <f>'Мес прот'!AB23</f>
        <v>2</v>
      </c>
      <c r="J12" s="67">
        <f>'Мес прот'!AF23</f>
        <v>2</v>
      </c>
      <c r="K12" s="67">
        <f>'Мес прот'!AL23</f>
        <v>2</v>
      </c>
      <c r="L12" s="194" t="s">
        <v>468</v>
      </c>
    </row>
    <row r="13" spans="1:12" ht="15">
      <c r="A13" s="193"/>
      <c r="B13" s="67"/>
      <c r="C13" s="83" t="s">
        <v>382</v>
      </c>
      <c r="E13" s="193" t="s">
        <v>463</v>
      </c>
      <c r="F13" s="67">
        <f>'Мес прот'!K24</f>
        <v>0</v>
      </c>
      <c r="G13" s="67">
        <f>'Мес прот'!Q24</f>
        <v>0</v>
      </c>
      <c r="H13" s="67">
        <f>'Мес прот'!V24</f>
        <v>0</v>
      </c>
      <c r="I13" s="67">
        <f>'Мес прот'!AB24</f>
        <v>0</v>
      </c>
      <c r="J13" s="67">
        <f>'Мес прот'!AF24</f>
        <v>0</v>
      </c>
      <c r="K13" s="67">
        <f>'Мес прот'!AL24</f>
        <v>0</v>
      </c>
      <c r="L13" s="194" t="s">
        <v>470</v>
      </c>
    </row>
    <row r="14" spans="1:12" ht="15">
      <c r="A14" s="193"/>
      <c r="B14" s="67"/>
      <c r="C14" s="83" t="s">
        <v>383</v>
      </c>
      <c r="E14" s="193" t="s">
        <v>463</v>
      </c>
      <c r="F14" s="67">
        <f>'Мес прот'!K25</f>
        <v>0</v>
      </c>
      <c r="G14" s="67">
        <f>'Мес прот'!Q25</f>
        <v>0</v>
      </c>
      <c r="H14" s="67">
        <f>'Мес прот'!V25</f>
        <v>0</v>
      </c>
      <c r="I14" s="67">
        <f>'Мес прот'!AB25</f>
        <v>0</v>
      </c>
      <c r="J14" s="67">
        <f>'Мес прот'!AF25</f>
        <v>0</v>
      </c>
      <c r="K14" s="67">
        <f>'Мес прот'!AL25</f>
        <v>0</v>
      </c>
      <c r="L14" s="194" t="s">
        <v>470</v>
      </c>
    </row>
    <row r="15" spans="1:12" ht="15">
      <c r="A15" s="193"/>
      <c r="B15" s="67"/>
      <c r="C15" s="83" t="s">
        <v>384</v>
      </c>
      <c r="E15" s="193" t="s">
        <v>463</v>
      </c>
      <c r="F15" s="67">
        <f>'Мес прот'!K26</f>
        <v>0</v>
      </c>
      <c r="G15" s="67">
        <f>'Мес прот'!Q26</f>
        <v>0</v>
      </c>
      <c r="H15" s="67">
        <f>'Мес прот'!V26</f>
        <v>0</v>
      </c>
      <c r="I15" s="67">
        <f>'Мес прот'!AB26</f>
        <v>0</v>
      </c>
      <c r="J15" s="67">
        <f>'Мес прот'!AF26</f>
        <v>0</v>
      </c>
      <c r="K15" s="67">
        <f>'Мес прот'!AL26</f>
        <v>0</v>
      </c>
      <c r="L15" s="194" t="s">
        <v>470</v>
      </c>
    </row>
    <row r="16" spans="1:12" ht="15">
      <c r="A16" s="193"/>
      <c r="B16" s="67"/>
      <c r="C16" s="83" t="s">
        <v>385</v>
      </c>
      <c r="E16" s="193" t="s">
        <v>463</v>
      </c>
      <c r="F16" s="67">
        <f>'Мес прот'!K27</f>
        <v>0</v>
      </c>
      <c r="G16" s="67">
        <f>'Мес прот'!Q27</f>
        <v>0</v>
      </c>
      <c r="H16" s="67">
        <f>'Мес прот'!V27</f>
        <v>0</v>
      </c>
      <c r="I16" s="67">
        <f>'Мес прот'!AB27</f>
        <v>0</v>
      </c>
      <c r="J16" s="67">
        <f>'Мес прот'!AF27</f>
        <v>0</v>
      </c>
      <c r="K16" s="67">
        <f>'Мес прот'!AL27</f>
        <v>0</v>
      </c>
      <c r="L16" s="194" t="s">
        <v>470</v>
      </c>
    </row>
    <row r="17" spans="1:12" ht="15">
      <c r="A17" s="193"/>
      <c r="B17" s="67"/>
      <c r="C17" s="83" t="s">
        <v>386</v>
      </c>
      <c r="E17" s="193" t="s">
        <v>463</v>
      </c>
      <c r="F17" s="67">
        <f>'Мес прот'!K28</f>
        <v>0</v>
      </c>
      <c r="G17" s="67">
        <f>'Мес прот'!Q28</f>
        <v>0</v>
      </c>
      <c r="H17" s="67">
        <f>'Мес прот'!V28</f>
        <v>0</v>
      </c>
      <c r="I17" s="67">
        <f>'Мес прот'!AB28</f>
        <v>0</v>
      </c>
      <c r="J17" s="67">
        <f>'Мес прот'!AF28</f>
        <v>0</v>
      </c>
      <c r="K17" s="67">
        <f>'Мес прот'!AL28</f>
        <v>0</v>
      </c>
      <c r="L17" s="194" t="s">
        <v>470</v>
      </c>
    </row>
    <row r="18" spans="1:12" ht="15">
      <c r="A18" s="193"/>
      <c r="B18" s="67"/>
      <c r="C18" s="83" t="s">
        <v>387</v>
      </c>
      <c r="E18" s="193" t="s">
        <v>463</v>
      </c>
      <c r="F18" s="67">
        <f>'Мес прот'!K29</f>
        <v>0</v>
      </c>
      <c r="G18" s="67">
        <f>'Мес прот'!Q29</f>
        <v>0</v>
      </c>
      <c r="H18" s="67">
        <f>'Мес прот'!V29</f>
        <v>0</v>
      </c>
      <c r="I18" s="67">
        <f>'Мес прот'!AB29</f>
        <v>0</v>
      </c>
      <c r="J18" s="67">
        <f>'Мес прот'!AF29</f>
        <v>0</v>
      </c>
      <c r="K18" s="67">
        <f>'Мес прот'!AL29</f>
        <v>0</v>
      </c>
      <c r="L18" s="194" t="s">
        <v>470</v>
      </c>
    </row>
    <row r="19" spans="1:12" ht="15">
      <c r="A19" s="193"/>
      <c r="B19" s="67"/>
      <c r="C19" s="83" t="s">
        <v>388</v>
      </c>
      <c r="E19" s="193" t="s">
        <v>463</v>
      </c>
      <c r="F19" s="67">
        <f>'Мес прот'!K30</f>
        <v>0</v>
      </c>
      <c r="G19" s="67">
        <f>'Мес прот'!Q30</f>
        <v>0</v>
      </c>
      <c r="H19" s="67">
        <f>'Мес прот'!V30</f>
        <v>0</v>
      </c>
      <c r="I19" s="67">
        <f>'Мес прот'!AB30</f>
        <v>0</v>
      </c>
      <c r="J19" s="67">
        <f>'Мес прот'!AF30</f>
        <v>0</v>
      </c>
      <c r="K19" s="67">
        <f>'Мес прот'!AL30</f>
        <v>0</v>
      </c>
      <c r="L19" s="194" t="s">
        <v>470</v>
      </c>
    </row>
    <row r="20" spans="1:12" ht="15">
      <c r="A20" s="193" t="s">
        <v>471</v>
      </c>
      <c r="B20" s="155" t="s">
        <v>284</v>
      </c>
      <c r="C20" s="155"/>
      <c r="D20" s="193"/>
      <c r="E20" s="193" t="s">
        <v>463</v>
      </c>
      <c r="F20" s="67">
        <f>'Мес прот'!K31</f>
        <v>0</v>
      </c>
      <c r="G20" s="67">
        <f>'Мес прот'!Q31</f>
        <v>9</v>
      </c>
      <c r="H20" s="67">
        <f>'Мес прот'!V31</f>
        <v>9</v>
      </c>
      <c r="I20" s="67">
        <f>'Мес прот'!AB31</f>
        <v>0</v>
      </c>
      <c r="J20" s="67">
        <f>'Мес прот'!AF31</f>
        <v>0</v>
      </c>
      <c r="K20" s="67">
        <f>'Мес прот'!AL31</f>
        <v>0</v>
      </c>
      <c r="L20" s="194" t="s">
        <v>468</v>
      </c>
    </row>
    <row r="21" spans="1:12" ht="15">
      <c r="A21" s="193" t="s">
        <v>472</v>
      </c>
      <c r="B21" s="155" t="s">
        <v>292</v>
      </c>
      <c r="C21" s="155"/>
      <c r="D21" s="193"/>
      <c r="E21" s="193" t="s">
        <v>463</v>
      </c>
      <c r="F21" s="67">
        <f>'Мес прот'!K32</f>
        <v>0</v>
      </c>
      <c r="G21" s="67">
        <f>'Мес прот'!Q32</f>
        <v>0</v>
      </c>
      <c r="H21" s="67">
        <f>'Мес прот'!V32</f>
        <v>0</v>
      </c>
      <c r="I21" s="67">
        <f>'Мес прот'!AB32</f>
        <v>0</v>
      </c>
      <c r="J21" s="67">
        <f>'Мес прот'!AF32</f>
        <v>0</v>
      </c>
      <c r="K21" s="67">
        <f>'Мес прот'!AL32</f>
        <v>0</v>
      </c>
      <c r="L21" s="194" t="s">
        <v>464</v>
      </c>
    </row>
    <row r="22" spans="1:12">
      <c r="A22" s="155"/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67"/>
    </row>
    <row r="23" spans="1:12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</row>
    <row r="24" spans="1:12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</row>
    <row r="25" spans="1:12" ht="15.75">
      <c r="A25" s="141" t="s">
        <v>298</v>
      </c>
      <c r="E25" s="141" t="s">
        <v>297</v>
      </c>
    </row>
    <row r="26" spans="1:12">
      <c r="A26" s="125" t="s">
        <v>299</v>
      </c>
      <c r="E26" s="125" t="s">
        <v>63</v>
      </c>
    </row>
    <row r="27" spans="1:12">
      <c r="A27" s="125" t="s">
        <v>301</v>
      </c>
      <c r="E27" s="125" t="s">
        <v>473</v>
      </c>
    </row>
    <row r="28" spans="1:12">
      <c r="A28" s="195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</row>
    <row r="30" spans="1:12" ht="18.75">
      <c r="A30" s="222" t="s">
        <v>459</v>
      </c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</row>
    <row r="32" spans="1:12" ht="15">
      <c r="B32" t="s">
        <v>460</v>
      </c>
      <c r="C32" s="191">
        <v>5</v>
      </c>
      <c r="D32" s="191" t="str">
        <f>D3</f>
        <v xml:space="preserve">.01.2009 г. Любомир Александров Камбуров, ст.специалист „КЧ” в община Елена, </v>
      </c>
    </row>
    <row r="33" spans="1:12" ht="10.5" customHeight="1">
      <c r="D33" s="192" t="s">
        <v>461</v>
      </c>
    </row>
    <row r="34" spans="1:12" ht="15">
      <c r="A34" s="191" t="s">
        <v>462</v>
      </c>
    </row>
    <row r="35" spans="1:12">
      <c r="G35">
        <v>9</v>
      </c>
      <c r="H35">
        <v>14</v>
      </c>
      <c r="I35">
        <v>20</v>
      </c>
      <c r="J35">
        <v>26</v>
      </c>
      <c r="K35">
        <v>30</v>
      </c>
    </row>
    <row r="36" spans="1:12" ht="15">
      <c r="A36" s="193" t="s">
        <v>57</v>
      </c>
      <c r="B36" s="155" t="s">
        <v>278</v>
      </c>
      <c r="C36" s="155"/>
      <c r="D36" s="193"/>
      <c r="E36" s="193" t="s">
        <v>463</v>
      </c>
      <c r="F36" s="67">
        <f>'Мес прот'!N18</f>
        <v>4</v>
      </c>
      <c r="G36" s="67">
        <f>'Мес прот'!R18</f>
        <v>4</v>
      </c>
      <c r="H36" s="67">
        <f>'Мес прот'!W18</f>
        <v>4</v>
      </c>
      <c r="I36" s="67">
        <f>'Мес прот'!AC18</f>
        <v>4</v>
      </c>
      <c r="J36" s="67">
        <f>'Мес прот'!AI18</f>
        <v>4</v>
      </c>
      <c r="K36" s="67">
        <f>'Мес прот'!AM18</f>
        <v>4</v>
      </c>
      <c r="L36" s="194" t="s">
        <v>464</v>
      </c>
    </row>
    <row r="37" spans="1:12" ht="15">
      <c r="A37" s="193" t="s">
        <v>58</v>
      </c>
      <c r="B37" s="155" t="s">
        <v>278</v>
      </c>
      <c r="C37" s="155"/>
      <c r="D37" s="193"/>
      <c r="E37" s="193" t="s">
        <v>463</v>
      </c>
      <c r="F37" s="67">
        <f>'Мес прот'!N19</f>
        <v>0</v>
      </c>
      <c r="G37" s="67">
        <f>'Мес прот'!R19</f>
        <v>0</v>
      </c>
      <c r="H37" s="67">
        <f>'Мес прот'!W19</f>
        <v>0</v>
      </c>
      <c r="I37" s="67">
        <f>'Мес прот'!AC19</f>
        <v>2</v>
      </c>
      <c r="J37" s="67">
        <f>'Мес прот'!AI19</f>
        <v>0</v>
      </c>
      <c r="K37" s="67">
        <f>'Мес прот'!AM19</f>
        <v>0</v>
      </c>
      <c r="L37" s="194" t="s">
        <v>464</v>
      </c>
    </row>
    <row r="38" spans="1:12" ht="15">
      <c r="A38" s="193" t="s">
        <v>465</v>
      </c>
      <c r="B38" s="155" t="s">
        <v>280</v>
      </c>
      <c r="C38" s="155"/>
      <c r="D38" s="193"/>
      <c r="E38" s="193" t="s">
        <v>463</v>
      </c>
      <c r="F38" s="67">
        <f>'Мес прот'!N20</f>
        <v>4</v>
      </c>
      <c r="G38" s="67">
        <f>'Мес прот'!R20</f>
        <v>4</v>
      </c>
      <c r="H38" s="67">
        <f>'Мес прот'!W20</f>
        <v>4</v>
      </c>
      <c r="I38" s="67">
        <f>'Мес прот'!AC20</f>
        <v>0</v>
      </c>
      <c r="J38" s="67">
        <f>'Мес прот'!AI20</f>
        <v>4</v>
      </c>
      <c r="K38" s="67">
        <f>'Мес прот'!AM20</f>
        <v>4</v>
      </c>
      <c r="L38" s="194" t="s">
        <v>464</v>
      </c>
    </row>
    <row r="39" spans="1:12" ht="15">
      <c r="A39" s="193" t="s">
        <v>466</v>
      </c>
      <c r="B39" s="155" t="s">
        <v>399</v>
      </c>
      <c r="C39" s="155"/>
      <c r="D39" s="193"/>
      <c r="E39" s="193" t="s">
        <v>463</v>
      </c>
      <c r="F39" s="67">
        <f>'Мес прот'!N21</f>
        <v>0</v>
      </c>
      <c r="G39" s="67">
        <f>'Мес прот'!R21</f>
        <v>0</v>
      </c>
      <c r="H39" s="67">
        <f>'Мес прот'!W21</f>
        <v>0</v>
      </c>
      <c r="I39" s="67">
        <f>'Мес прот'!AC21</f>
        <v>0</v>
      </c>
      <c r="J39" s="67">
        <f>'Мес прот'!AI21</f>
        <v>0</v>
      </c>
      <c r="K39" s="67">
        <f>'Мес прот'!AM21</f>
        <v>0</v>
      </c>
      <c r="L39" s="194" t="s">
        <v>464</v>
      </c>
    </row>
    <row r="40" spans="1:12" ht="15">
      <c r="A40" s="193" t="s">
        <v>467</v>
      </c>
      <c r="B40" s="155" t="s">
        <v>281</v>
      </c>
      <c r="C40" s="155"/>
      <c r="D40" s="193"/>
      <c r="E40" s="193" t="s">
        <v>463</v>
      </c>
      <c r="F40" s="67">
        <f>'Мес прот'!N22</f>
        <v>0</v>
      </c>
      <c r="G40" s="67">
        <f>'Мес прот'!R22</f>
        <v>0</v>
      </c>
      <c r="H40" s="67">
        <f>'Мес прот'!W22</f>
        <v>0</v>
      </c>
      <c r="I40" s="67">
        <f>'Мес прот'!AC22</f>
        <v>7</v>
      </c>
      <c r="J40" s="67">
        <f>'Мес прот'!AI22</f>
        <v>7</v>
      </c>
      <c r="K40" s="67">
        <f>'Мес прот'!AM22</f>
        <v>7</v>
      </c>
      <c r="L40" s="194" t="s">
        <v>468</v>
      </c>
    </row>
    <row r="41" spans="1:12" ht="15">
      <c r="A41" s="193" t="s">
        <v>469</v>
      </c>
      <c r="B41" s="155" t="s">
        <v>283</v>
      </c>
      <c r="C41" s="155"/>
      <c r="D41" s="193"/>
      <c r="E41" s="193" t="s">
        <v>463</v>
      </c>
      <c r="F41" s="67">
        <f>'Мес прот'!N23</f>
        <v>0</v>
      </c>
      <c r="G41" s="67">
        <f>'Мес прот'!R23</f>
        <v>0</v>
      </c>
      <c r="H41" s="67">
        <f>'Мес прот'!W23</f>
        <v>0</v>
      </c>
      <c r="I41" s="67">
        <f>'Мес прот'!AC23</f>
        <v>2</v>
      </c>
      <c r="J41" s="67">
        <f>'Мес прот'!AI23</f>
        <v>2</v>
      </c>
      <c r="K41" s="67">
        <f>'Мес прот'!AM23</f>
        <v>2</v>
      </c>
      <c r="L41" s="194" t="s">
        <v>468</v>
      </c>
    </row>
    <row r="42" spans="1:12" ht="15">
      <c r="A42" s="193"/>
      <c r="B42" s="67"/>
      <c r="C42" s="83" t="s">
        <v>382</v>
      </c>
      <c r="E42" s="193" t="s">
        <v>463</v>
      </c>
      <c r="F42" s="67">
        <f>'Мес прот'!N24</f>
        <v>0</v>
      </c>
      <c r="G42" s="67">
        <f>'Мес прот'!R24</f>
        <v>0</v>
      </c>
      <c r="H42" s="67">
        <f>'Мес прот'!W24</f>
        <v>0</v>
      </c>
      <c r="I42" s="67">
        <f>'Мес прот'!AC24</f>
        <v>0</v>
      </c>
      <c r="J42" s="67">
        <f>'Мес прот'!AI24</f>
        <v>0</v>
      </c>
      <c r="K42" s="67">
        <f>'Мес прот'!AM24</f>
        <v>0</v>
      </c>
      <c r="L42" s="194" t="s">
        <v>470</v>
      </c>
    </row>
    <row r="43" spans="1:12" ht="15">
      <c r="A43" s="193"/>
      <c r="B43" s="67"/>
      <c r="C43" s="83" t="s">
        <v>383</v>
      </c>
      <c r="E43" s="193" t="s">
        <v>463</v>
      </c>
      <c r="F43" s="67">
        <f>'Мес прот'!N25</f>
        <v>0</v>
      </c>
      <c r="G43" s="67">
        <f>'Мес прот'!R25</f>
        <v>0</v>
      </c>
      <c r="H43" s="67">
        <f>'Мес прот'!W25</f>
        <v>0</v>
      </c>
      <c r="I43" s="67">
        <f>'Мес прот'!AC25</f>
        <v>0</v>
      </c>
      <c r="J43" s="67">
        <f>'Мес прот'!AI25</f>
        <v>0</v>
      </c>
      <c r="K43" s="67">
        <f>'Мес прот'!AM25</f>
        <v>0</v>
      </c>
      <c r="L43" s="194" t="s">
        <v>470</v>
      </c>
    </row>
    <row r="44" spans="1:12" ht="15">
      <c r="A44" s="193"/>
      <c r="B44" s="67"/>
      <c r="C44" s="83" t="s">
        <v>384</v>
      </c>
      <c r="E44" s="193" t="s">
        <v>463</v>
      </c>
      <c r="F44" s="67">
        <f>'Мес прот'!N26</f>
        <v>0</v>
      </c>
      <c r="G44" s="67">
        <f>'Мес прот'!R26</f>
        <v>0</v>
      </c>
      <c r="H44" s="67">
        <f>'Мес прот'!W26</f>
        <v>0</v>
      </c>
      <c r="I44" s="67">
        <f>'Мес прот'!AC26</f>
        <v>0</v>
      </c>
      <c r="J44" s="67">
        <f>'Мес прот'!AI26</f>
        <v>0</v>
      </c>
      <c r="K44" s="67">
        <f>'Мес прот'!AM26</f>
        <v>0</v>
      </c>
      <c r="L44" s="194" t="s">
        <v>470</v>
      </c>
    </row>
    <row r="45" spans="1:12" ht="15">
      <c r="A45" s="193"/>
      <c r="B45" s="67"/>
      <c r="C45" s="83" t="s">
        <v>385</v>
      </c>
      <c r="E45" s="193" t="s">
        <v>463</v>
      </c>
      <c r="F45" s="67">
        <f>'Мес прот'!N27</f>
        <v>0</v>
      </c>
      <c r="G45" s="67">
        <f>'Мес прот'!R27</f>
        <v>0</v>
      </c>
      <c r="H45" s="67">
        <f>'Мес прот'!W27</f>
        <v>0</v>
      </c>
      <c r="I45" s="67">
        <f>'Мес прот'!AC27</f>
        <v>0</v>
      </c>
      <c r="J45" s="67">
        <f>'Мес прот'!AI27</f>
        <v>0</v>
      </c>
      <c r="K45" s="67">
        <f>'Мес прот'!AM27</f>
        <v>0</v>
      </c>
      <c r="L45" s="194" t="s">
        <v>470</v>
      </c>
    </row>
    <row r="46" spans="1:12" ht="15">
      <c r="A46" s="193"/>
      <c r="B46" s="67"/>
      <c r="C46" s="83" t="s">
        <v>386</v>
      </c>
      <c r="E46" s="193" t="s">
        <v>463</v>
      </c>
      <c r="F46" s="67">
        <f>'Мес прот'!N28</f>
        <v>0</v>
      </c>
      <c r="G46" s="67">
        <f>'Мес прот'!R28</f>
        <v>0</v>
      </c>
      <c r="H46" s="67">
        <f>'Мес прот'!W28</f>
        <v>0</v>
      </c>
      <c r="I46" s="67">
        <f>'Мес прот'!AC28</f>
        <v>0</v>
      </c>
      <c r="J46" s="67">
        <f>'Мес прот'!AI28</f>
        <v>0</v>
      </c>
      <c r="K46" s="67">
        <f>'Мес прот'!AM28</f>
        <v>0</v>
      </c>
      <c r="L46" s="194" t="s">
        <v>470</v>
      </c>
    </row>
    <row r="47" spans="1:12" ht="15">
      <c r="A47" s="193"/>
      <c r="B47" s="67"/>
      <c r="C47" s="83" t="s">
        <v>387</v>
      </c>
      <c r="E47" s="193" t="s">
        <v>463</v>
      </c>
      <c r="F47" s="67">
        <f>'Мес прот'!N29</f>
        <v>0</v>
      </c>
      <c r="G47" s="67">
        <f>'Мес прот'!R29</f>
        <v>0</v>
      </c>
      <c r="H47" s="67">
        <f>'Мес прот'!W29</f>
        <v>0</v>
      </c>
      <c r="I47" s="67">
        <f>'Мес прот'!AC29</f>
        <v>0</v>
      </c>
      <c r="J47" s="67">
        <f>'Мес прот'!AI29</f>
        <v>0</v>
      </c>
      <c r="K47" s="67">
        <f>'Мес прот'!AM29</f>
        <v>0</v>
      </c>
      <c r="L47" s="194" t="s">
        <v>470</v>
      </c>
    </row>
    <row r="48" spans="1:12" ht="15">
      <c r="A48" s="193"/>
      <c r="B48" s="67"/>
      <c r="C48" s="83" t="s">
        <v>388</v>
      </c>
      <c r="E48" s="193" t="s">
        <v>463</v>
      </c>
      <c r="F48" s="67">
        <f>'Мес прот'!N30</f>
        <v>0</v>
      </c>
      <c r="G48" s="67">
        <f>'Мес прот'!R30</f>
        <v>0</v>
      </c>
      <c r="H48" s="67">
        <f>'Мес прот'!W30</f>
        <v>0</v>
      </c>
      <c r="I48" s="67">
        <f>'Мес прот'!AC30</f>
        <v>0</v>
      </c>
      <c r="J48" s="67">
        <f>'Мес прот'!AI30</f>
        <v>0</v>
      </c>
      <c r="K48" s="67">
        <f>'Мес прот'!AM30</f>
        <v>0</v>
      </c>
      <c r="L48" s="194" t="s">
        <v>470</v>
      </c>
    </row>
    <row r="49" spans="1:12" ht="15">
      <c r="A49" s="193" t="s">
        <v>471</v>
      </c>
      <c r="B49" s="155" t="s">
        <v>284</v>
      </c>
      <c r="C49" s="155"/>
      <c r="D49" s="193"/>
      <c r="E49" s="193" t="s">
        <v>463</v>
      </c>
      <c r="F49" s="67">
        <f>'Мес прот'!N31</f>
        <v>9</v>
      </c>
      <c r="G49" s="67">
        <f>'Мес прот'!R31</f>
        <v>9</v>
      </c>
      <c r="H49" s="67">
        <f>'Мес прот'!W31</f>
        <v>9</v>
      </c>
      <c r="I49" s="67">
        <f>'Мес прот'!AC31</f>
        <v>0</v>
      </c>
      <c r="J49" s="67">
        <f>'Мес прот'!AI31</f>
        <v>0</v>
      </c>
      <c r="K49" s="67">
        <f>'Мес прот'!AM31</f>
        <v>0</v>
      </c>
      <c r="L49" s="194" t="s">
        <v>468</v>
      </c>
    </row>
    <row r="50" spans="1:12" ht="15">
      <c r="A50" s="193" t="s">
        <v>472</v>
      </c>
      <c r="B50" s="155" t="s">
        <v>292</v>
      </c>
      <c r="C50" s="155"/>
      <c r="D50" s="193"/>
      <c r="E50" s="193" t="s">
        <v>463</v>
      </c>
      <c r="F50" s="67">
        <f>'Мес прот'!N32</f>
        <v>0</v>
      </c>
      <c r="G50" s="67">
        <f>'Мес прот'!R32</f>
        <v>0</v>
      </c>
      <c r="H50" s="67">
        <f>'Мес прот'!W32</f>
        <v>0</v>
      </c>
      <c r="I50" s="67">
        <f>'Мес прот'!AC32</f>
        <v>0</v>
      </c>
      <c r="J50" s="67">
        <f>'Мес прот'!AI32</f>
        <v>0</v>
      </c>
      <c r="K50" s="67">
        <f>'Мес прот'!AM32</f>
        <v>0</v>
      </c>
      <c r="L50" s="194" t="s">
        <v>464</v>
      </c>
    </row>
    <row r="51" spans="1:12">
      <c r="A51" s="155"/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67"/>
    </row>
    <row r="52" spans="1:12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</row>
    <row r="53" spans="1:12">
      <c r="A53" s="125"/>
      <c r="B53" s="125"/>
      <c r="C53" s="125"/>
      <c r="D53" s="125"/>
      <c r="E53" s="125"/>
      <c r="F53" s="125"/>
      <c r="G53" s="125"/>
      <c r="H53" s="125"/>
      <c r="I53" s="125"/>
      <c r="J53" s="125"/>
      <c r="K53" s="125"/>
    </row>
    <row r="54" spans="1:12" ht="15.75">
      <c r="A54" s="141" t="s">
        <v>298</v>
      </c>
      <c r="E54" s="141" t="s">
        <v>297</v>
      </c>
    </row>
    <row r="55" spans="1:12">
      <c r="A55" s="125" t="s">
        <v>299</v>
      </c>
      <c r="E55" s="125" t="s">
        <v>63</v>
      </c>
    </row>
    <row r="56" spans="1:12">
      <c r="A56" s="125" t="s">
        <v>301</v>
      </c>
      <c r="E56" s="125" t="s">
        <v>473</v>
      </c>
    </row>
    <row r="57" spans="1:12" ht="18.75">
      <c r="A57" s="222" t="s">
        <v>459</v>
      </c>
      <c r="B57" s="222"/>
      <c r="C57" s="222"/>
      <c r="D57" s="222"/>
      <c r="E57" s="222"/>
      <c r="F57" s="222"/>
      <c r="G57" s="222"/>
      <c r="H57" s="222"/>
      <c r="I57" s="222"/>
      <c r="J57" s="222"/>
      <c r="K57" s="222"/>
      <c r="L57" s="222"/>
    </row>
    <row r="59" spans="1:12" ht="15">
      <c r="B59" t="s">
        <v>460</v>
      </c>
      <c r="C59" s="191">
        <v>6</v>
      </c>
      <c r="D59" s="191" t="str">
        <f>D3</f>
        <v xml:space="preserve">.01.2009 г. Любомир Александров Камбуров, ст.специалист „КЧ” в община Елена, </v>
      </c>
    </row>
    <row r="60" spans="1:12" ht="10.5" customHeight="1">
      <c r="D60" s="192" t="s">
        <v>461</v>
      </c>
    </row>
    <row r="61" spans="1:12" ht="15">
      <c r="A61" s="191" t="s">
        <v>462</v>
      </c>
    </row>
    <row r="62" spans="1:12">
      <c r="G62">
        <v>10</v>
      </c>
      <c r="H62">
        <v>15</v>
      </c>
      <c r="I62">
        <v>21</v>
      </c>
      <c r="J62">
        <v>27</v>
      </c>
    </row>
    <row r="63" spans="1:12" ht="15">
      <c r="A63" s="193" t="s">
        <v>57</v>
      </c>
      <c r="B63" s="155" t="s">
        <v>278</v>
      </c>
      <c r="C63" s="155"/>
      <c r="D63" s="193"/>
      <c r="E63" s="193" t="s">
        <v>463</v>
      </c>
      <c r="F63" s="67">
        <f>'Мес прот'!O18</f>
        <v>4</v>
      </c>
      <c r="G63" s="67">
        <f>'Мес прот'!S18</f>
        <v>0</v>
      </c>
      <c r="H63" s="67">
        <f>'Мес прот'!X18</f>
        <v>4</v>
      </c>
      <c r="I63" s="67">
        <f>'Мес прот'!AD18</f>
        <v>4</v>
      </c>
      <c r="J63" s="67">
        <f>'Мес прот'!AJ18</f>
        <v>4</v>
      </c>
      <c r="L63" s="194" t="s">
        <v>464</v>
      </c>
    </row>
    <row r="64" spans="1:12" ht="15">
      <c r="A64" s="193" t="s">
        <v>58</v>
      </c>
      <c r="B64" s="155" t="s">
        <v>278</v>
      </c>
      <c r="C64" s="155"/>
      <c r="D64" s="193"/>
      <c r="E64" s="193" t="s">
        <v>463</v>
      </c>
      <c r="F64" s="67">
        <f>'Мес прот'!O19</f>
        <v>2</v>
      </c>
      <c r="G64" s="67">
        <f>'Мес прот'!S19</f>
        <v>0</v>
      </c>
      <c r="H64" s="67">
        <f>'Мес прот'!X19</f>
        <v>2</v>
      </c>
      <c r="I64" s="67">
        <f>'Мес прот'!AD19</f>
        <v>0</v>
      </c>
      <c r="J64" s="67">
        <f>'Мес прот'!AJ19</f>
        <v>2</v>
      </c>
      <c r="L64" s="194" t="s">
        <v>464</v>
      </c>
    </row>
    <row r="65" spans="1:12" ht="15">
      <c r="A65" s="193" t="s">
        <v>465</v>
      </c>
      <c r="B65" s="155" t="s">
        <v>280</v>
      </c>
      <c r="C65" s="155"/>
      <c r="D65" s="193"/>
      <c r="E65" s="193" t="s">
        <v>463</v>
      </c>
      <c r="F65" s="67">
        <f>'Мес прот'!O20</f>
        <v>0</v>
      </c>
      <c r="G65" s="67">
        <f>'Мес прот'!S20</f>
        <v>0</v>
      </c>
      <c r="H65" s="67">
        <f>'Мес прот'!X20</f>
        <v>0</v>
      </c>
      <c r="I65" s="67">
        <f>'Мес прот'!AD20</f>
        <v>4</v>
      </c>
      <c r="J65" s="67">
        <f>'Мес прот'!AJ20</f>
        <v>0</v>
      </c>
      <c r="L65" s="194" t="s">
        <v>464</v>
      </c>
    </row>
    <row r="66" spans="1:12" ht="15">
      <c r="A66" s="193" t="s">
        <v>466</v>
      </c>
      <c r="B66" s="155" t="s">
        <v>399</v>
      </c>
      <c r="C66" s="155"/>
      <c r="D66" s="193"/>
      <c r="E66" s="193" t="s">
        <v>463</v>
      </c>
      <c r="F66" s="67">
        <f>'Мес прот'!O21</f>
        <v>0</v>
      </c>
      <c r="G66" s="67">
        <f>'Мес прот'!S21</f>
        <v>0</v>
      </c>
      <c r="H66" s="67">
        <f>'Мес прот'!X21</f>
        <v>0</v>
      </c>
      <c r="I66" s="67">
        <f>'Мес прот'!AD21</f>
        <v>0</v>
      </c>
      <c r="J66" s="67">
        <f>'Мес прот'!AJ21</f>
        <v>0</v>
      </c>
      <c r="L66" s="194" t="s">
        <v>464</v>
      </c>
    </row>
    <row r="67" spans="1:12" ht="15">
      <c r="A67" s="193" t="s">
        <v>467</v>
      </c>
      <c r="B67" s="155" t="s">
        <v>281</v>
      </c>
      <c r="C67" s="155"/>
      <c r="D67" s="193"/>
      <c r="E67" s="193" t="s">
        <v>463</v>
      </c>
      <c r="F67" s="67">
        <f>'Мес прот'!O22</f>
        <v>0</v>
      </c>
      <c r="G67" s="67">
        <f>'Мес прот'!S22</f>
        <v>0</v>
      </c>
      <c r="H67" s="67">
        <f>'Мес прот'!X22</f>
        <v>0</v>
      </c>
      <c r="I67" s="67">
        <f>'Мес прот'!AD22</f>
        <v>7</v>
      </c>
      <c r="J67" s="67">
        <f>'Мес прот'!AJ22</f>
        <v>7</v>
      </c>
      <c r="L67" s="194" t="s">
        <v>468</v>
      </c>
    </row>
    <row r="68" spans="1:12" ht="15">
      <c r="A68" s="193" t="s">
        <v>469</v>
      </c>
      <c r="B68" s="155" t="s">
        <v>283</v>
      </c>
      <c r="C68" s="155"/>
      <c r="D68" s="193"/>
      <c r="E68" s="193" t="s">
        <v>463</v>
      </c>
      <c r="F68" s="67">
        <f>'Мес прот'!O23</f>
        <v>0</v>
      </c>
      <c r="G68" s="67">
        <f>'Мес прот'!S23</f>
        <v>0</v>
      </c>
      <c r="H68" s="67">
        <f>'Мес прот'!X23</f>
        <v>0</v>
      </c>
      <c r="I68" s="67">
        <f>'Мес прот'!AD23</f>
        <v>2</v>
      </c>
      <c r="J68" s="67">
        <f>'Мес прот'!AJ23</f>
        <v>2</v>
      </c>
      <c r="L68" s="194" t="s">
        <v>468</v>
      </c>
    </row>
    <row r="69" spans="1:12" ht="15">
      <c r="A69" s="193"/>
      <c r="B69" s="67"/>
      <c r="C69" s="83" t="s">
        <v>382</v>
      </c>
      <c r="E69" s="193" t="s">
        <v>463</v>
      </c>
      <c r="F69" s="67">
        <f>'Мес прот'!O24</f>
        <v>0</v>
      </c>
      <c r="G69" s="67">
        <f>'Мес прот'!S24</f>
        <v>0</v>
      </c>
      <c r="H69" s="67">
        <f>'Мес прот'!X24</f>
        <v>0</v>
      </c>
      <c r="I69" s="67">
        <f>'Мес прот'!AD24</f>
        <v>0</v>
      </c>
      <c r="J69" s="67">
        <f>'Мес прот'!AJ24</f>
        <v>0</v>
      </c>
      <c r="L69" s="194" t="s">
        <v>470</v>
      </c>
    </row>
    <row r="70" spans="1:12" ht="15">
      <c r="A70" s="193"/>
      <c r="B70" s="67"/>
      <c r="C70" s="83" t="s">
        <v>383</v>
      </c>
      <c r="E70" s="193" t="s">
        <v>463</v>
      </c>
      <c r="F70" s="67">
        <f>'Мес прот'!O25</f>
        <v>0</v>
      </c>
      <c r="G70" s="67">
        <f>'Мес прот'!S25</f>
        <v>0</v>
      </c>
      <c r="H70" s="67">
        <f>'Мес прот'!X25</f>
        <v>0</v>
      </c>
      <c r="I70" s="67">
        <f>'Мес прот'!AD25</f>
        <v>0</v>
      </c>
      <c r="J70" s="67">
        <f>'Мес прот'!AJ25</f>
        <v>0</v>
      </c>
      <c r="L70" s="194" t="s">
        <v>470</v>
      </c>
    </row>
    <row r="71" spans="1:12" ht="15">
      <c r="A71" s="193"/>
      <c r="B71" s="67"/>
      <c r="C71" s="83" t="s">
        <v>384</v>
      </c>
      <c r="E71" s="193" t="s">
        <v>463</v>
      </c>
      <c r="F71" s="67">
        <f>'Мес прот'!O26</f>
        <v>0</v>
      </c>
      <c r="G71" s="67">
        <f>'Мес прот'!S26</f>
        <v>0</v>
      </c>
      <c r="H71" s="67">
        <f>'Мес прот'!X26</f>
        <v>0</v>
      </c>
      <c r="I71" s="67">
        <f>'Мес прот'!AD26</f>
        <v>0</v>
      </c>
      <c r="J71" s="67">
        <f>'Мес прот'!AJ26</f>
        <v>0</v>
      </c>
      <c r="L71" s="194" t="s">
        <v>470</v>
      </c>
    </row>
    <row r="72" spans="1:12" ht="15">
      <c r="A72" s="193"/>
      <c r="B72" s="67"/>
      <c r="C72" s="83" t="s">
        <v>385</v>
      </c>
      <c r="E72" s="193" t="s">
        <v>463</v>
      </c>
      <c r="F72" s="67">
        <f>'Мес прот'!O27</f>
        <v>0</v>
      </c>
      <c r="G72" s="67">
        <f>'Мес прот'!S27</f>
        <v>0</v>
      </c>
      <c r="H72" s="67">
        <f>'Мес прот'!X27</f>
        <v>0</v>
      </c>
      <c r="I72" s="67">
        <f>'Мес прот'!AD27</f>
        <v>0</v>
      </c>
      <c r="J72" s="67">
        <f>'Мес прот'!AJ27</f>
        <v>0</v>
      </c>
      <c r="L72" s="194" t="s">
        <v>470</v>
      </c>
    </row>
    <row r="73" spans="1:12" ht="15">
      <c r="A73" s="193"/>
      <c r="B73" s="67"/>
      <c r="C73" s="83" t="s">
        <v>386</v>
      </c>
      <c r="E73" s="193" t="s">
        <v>463</v>
      </c>
      <c r="F73" s="67">
        <f>'Мес прот'!O28</f>
        <v>0</v>
      </c>
      <c r="G73" s="67">
        <f>'Мес прот'!S28</f>
        <v>0</v>
      </c>
      <c r="H73" s="67">
        <f>'Мес прот'!X28</f>
        <v>0</v>
      </c>
      <c r="I73" s="67">
        <f>'Мес прот'!AD28</f>
        <v>0</v>
      </c>
      <c r="J73" s="67">
        <f>'Мес прот'!AJ28</f>
        <v>0</v>
      </c>
      <c r="L73" s="194" t="s">
        <v>470</v>
      </c>
    </row>
    <row r="74" spans="1:12" ht="15">
      <c r="A74" s="193"/>
      <c r="B74" s="67"/>
      <c r="C74" s="83" t="s">
        <v>387</v>
      </c>
      <c r="E74" s="193" t="s">
        <v>463</v>
      </c>
      <c r="F74" s="67">
        <f>'Мес прот'!O29</f>
        <v>0</v>
      </c>
      <c r="G74" s="67">
        <f>'Мес прот'!S29</f>
        <v>0</v>
      </c>
      <c r="H74" s="67">
        <f>'Мес прот'!X29</f>
        <v>0</v>
      </c>
      <c r="I74" s="67">
        <f>'Мес прот'!AD29</f>
        <v>0</v>
      </c>
      <c r="J74" s="67">
        <f>'Мес прот'!AJ29</f>
        <v>0</v>
      </c>
      <c r="L74" s="194" t="s">
        <v>470</v>
      </c>
    </row>
    <row r="75" spans="1:12" ht="15">
      <c r="A75" s="193"/>
      <c r="B75" s="67"/>
      <c r="C75" s="83" t="s">
        <v>388</v>
      </c>
      <c r="E75" s="193" t="s">
        <v>463</v>
      </c>
      <c r="F75" s="67">
        <f>'Мес прот'!O30</f>
        <v>0</v>
      </c>
      <c r="G75" s="67">
        <f>'Мес прот'!S30</f>
        <v>0</v>
      </c>
      <c r="H75" s="67">
        <f>'Мес прот'!X30</f>
        <v>0</v>
      </c>
      <c r="I75" s="67">
        <f>'Мес прот'!AD30</f>
        <v>0</v>
      </c>
      <c r="J75" s="67">
        <f>'Мес прот'!AJ30</f>
        <v>0</v>
      </c>
      <c r="L75" s="194" t="s">
        <v>470</v>
      </c>
    </row>
    <row r="76" spans="1:12" ht="15">
      <c r="A76" s="193" t="s">
        <v>471</v>
      </c>
      <c r="B76" s="155" t="s">
        <v>284</v>
      </c>
      <c r="C76" s="155"/>
      <c r="D76" s="193"/>
      <c r="E76" s="193" t="s">
        <v>463</v>
      </c>
      <c r="F76" s="67">
        <f>'Мес прот'!O31</f>
        <v>9</v>
      </c>
      <c r="G76" s="67">
        <f>'Мес прот'!S31</f>
        <v>5</v>
      </c>
      <c r="H76" s="67">
        <f>'Мес прот'!X31</f>
        <v>9</v>
      </c>
      <c r="I76" s="67">
        <f>'Мес прот'!AD31</f>
        <v>0</v>
      </c>
      <c r="J76" s="67">
        <f>'Мес прот'!AJ31</f>
        <v>0</v>
      </c>
      <c r="L76" s="194" t="s">
        <v>468</v>
      </c>
    </row>
    <row r="77" spans="1:12" ht="15">
      <c r="A77" s="193" t="s">
        <v>472</v>
      </c>
      <c r="B77" s="155" t="s">
        <v>292</v>
      </c>
      <c r="C77" s="155"/>
      <c r="D77" s="193"/>
      <c r="E77" s="193" t="s">
        <v>463</v>
      </c>
      <c r="F77" s="67">
        <f>'Мес прот'!O32</f>
        <v>0</v>
      </c>
      <c r="G77" s="67">
        <f>'Мес прот'!S32</f>
        <v>0</v>
      </c>
      <c r="H77" s="67">
        <f>'Мес прот'!X32</f>
        <v>0</v>
      </c>
      <c r="I77" s="67">
        <f>'Мес прот'!AD32</f>
        <v>1</v>
      </c>
      <c r="J77" s="67">
        <f>'Мес прот'!AJ32</f>
        <v>0</v>
      </c>
      <c r="L77" s="194" t="s">
        <v>464</v>
      </c>
    </row>
    <row r="78" spans="1:12">
      <c r="A78" s="155"/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67"/>
    </row>
    <row r="79" spans="1:12">
      <c r="A79" s="125"/>
      <c r="B79" s="125"/>
      <c r="C79" s="125"/>
      <c r="D79" s="125"/>
      <c r="E79" s="125"/>
      <c r="F79" s="125"/>
      <c r="G79" s="125"/>
      <c r="H79" s="125"/>
      <c r="I79" s="125"/>
      <c r="J79" s="125"/>
      <c r="K79" s="125"/>
    </row>
    <row r="80" spans="1:12">
      <c r="A80" s="125"/>
      <c r="B80" s="125"/>
      <c r="C80" s="125"/>
      <c r="D80" s="125"/>
      <c r="E80" s="125"/>
      <c r="F80" s="125"/>
      <c r="G80" s="125"/>
      <c r="H80" s="125"/>
      <c r="I80" s="125"/>
      <c r="J80" s="125"/>
      <c r="K80" s="125"/>
    </row>
    <row r="81" spans="1:12" ht="15.75">
      <c r="A81" s="141" t="s">
        <v>298</v>
      </c>
      <c r="E81" s="141" t="s">
        <v>297</v>
      </c>
    </row>
    <row r="82" spans="1:12">
      <c r="A82" s="125" t="s">
        <v>299</v>
      </c>
      <c r="E82" s="125" t="s">
        <v>63</v>
      </c>
    </row>
    <row r="83" spans="1:12">
      <c r="A83" s="125" t="s">
        <v>301</v>
      </c>
      <c r="E83" s="125" t="s">
        <v>473</v>
      </c>
    </row>
    <row r="84" spans="1:12">
      <c r="A84" s="195"/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</row>
    <row r="86" spans="1:12" ht="18.75">
      <c r="A86" s="222" t="s">
        <v>459</v>
      </c>
      <c r="B86" s="222"/>
      <c r="C86" s="222"/>
      <c r="D86" s="222"/>
      <c r="E86" s="222"/>
      <c r="F86" s="222"/>
      <c r="G86" s="222"/>
      <c r="H86" s="222"/>
      <c r="I86" s="222"/>
      <c r="J86" s="222"/>
      <c r="K86" s="222"/>
      <c r="L86" s="222"/>
    </row>
    <row r="88" spans="1:12" ht="15">
      <c r="B88" t="s">
        <v>460</v>
      </c>
      <c r="C88" s="191">
        <v>7</v>
      </c>
      <c r="D88" s="191" t="str">
        <f>D3</f>
        <v xml:space="preserve">.01.2009 г. Любомир Александров Камбуров, ст.специалист „КЧ” в община Елена, </v>
      </c>
    </row>
    <row r="89" spans="1:12" ht="10.5" customHeight="1">
      <c r="D89" s="192" t="s">
        <v>461</v>
      </c>
    </row>
    <row r="90" spans="1:12" ht="15">
      <c r="A90" s="191" t="s">
        <v>462</v>
      </c>
    </row>
    <row r="91" spans="1:12">
      <c r="G91">
        <v>12</v>
      </c>
      <c r="H91">
        <v>16</v>
      </c>
      <c r="I91">
        <v>22</v>
      </c>
      <c r="J91">
        <v>28</v>
      </c>
    </row>
    <row r="92" spans="1:12" ht="15">
      <c r="A92" s="193" t="s">
        <v>57</v>
      </c>
      <c r="B92" s="155" t="s">
        <v>278</v>
      </c>
      <c r="C92" s="155"/>
      <c r="D92" s="193"/>
      <c r="E92" s="193" t="s">
        <v>463</v>
      </c>
      <c r="F92" s="67">
        <f>'Мес прот'!P18</f>
        <v>4</v>
      </c>
      <c r="G92" s="67">
        <f>'Мес прот'!U18</f>
        <v>4</v>
      </c>
      <c r="H92" s="67">
        <f>'Мес прот'!Y18</f>
        <v>4</v>
      </c>
      <c r="I92" s="67">
        <f>'Мес прот'!AE18</f>
        <v>4</v>
      </c>
      <c r="J92" s="67">
        <f>'Мес прот'!AK18</f>
        <v>4</v>
      </c>
      <c r="K92" s="67"/>
      <c r="L92" s="194" t="s">
        <v>464</v>
      </c>
    </row>
    <row r="93" spans="1:12" ht="15">
      <c r="A93" s="193" t="s">
        <v>58</v>
      </c>
      <c r="B93" s="155" t="s">
        <v>278</v>
      </c>
      <c r="C93" s="155"/>
      <c r="D93" s="193"/>
      <c r="E93" s="193" t="s">
        <v>463</v>
      </c>
      <c r="F93" s="67">
        <f>'Мес прот'!P19</f>
        <v>0</v>
      </c>
      <c r="G93" s="67">
        <f>'Мес прот'!U19</f>
        <v>0</v>
      </c>
      <c r="H93" s="67">
        <f>'Мес прот'!Y19</f>
        <v>0</v>
      </c>
      <c r="I93" s="67">
        <f>'Мес прот'!AE19</f>
        <v>2</v>
      </c>
      <c r="J93" s="67">
        <f>'Мес прот'!AK19</f>
        <v>0</v>
      </c>
      <c r="K93" s="67"/>
      <c r="L93" s="194" t="s">
        <v>464</v>
      </c>
    </row>
    <row r="94" spans="1:12" ht="15">
      <c r="A94" s="193" t="s">
        <v>465</v>
      </c>
      <c r="B94" s="155" t="s">
        <v>280</v>
      </c>
      <c r="C94" s="155"/>
      <c r="D94" s="193"/>
      <c r="E94" s="193" t="s">
        <v>463</v>
      </c>
      <c r="F94" s="67">
        <f>'Мес прот'!P20</f>
        <v>4</v>
      </c>
      <c r="G94" s="67">
        <f>'Мес прот'!U20</f>
        <v>4</v>
      </c>
      <c r="H94" s="67">
        <f>'Мес прот'!Y20</f>
        <v>4</v>
      </c>
      <c r="I94" s="67">
        <f>'Мес прот'!AE20</f>
        <v>0</v>
      </c>
      <c r="J94" s="67">
        <f>'Мес прот'!AK20</f>
        <v>4</v>
      </c>
      <c r="K94" s="67"/>
      <c r="L94" s="194" t="s">
        <v>464</v>
      </c>
    </row>
    <row r="95" spans="1:12" ht="15">
      <c r="A95" s="193" t="s">
        <v>466</v>
      </c>
      <c r="B95" s="155" t="s">
        <v>399</v>
      </c>
      <c r="C95" s="155"/>
      <c r="D95" s="193"/>
      <c r="E95" s="193" t="s">
        <v>463</v>
      </c>
      <c r="F95" s="67">
        <f>'Мес прот'!P21</f>
        <v>0</v>
      </c>
      <c r="G95" s="67">
        <f>'Мес прот'!U21</f>
        <v>0</v>
      </c>
      <c r="H95" s="67">
        <f>'Мес прот'!Y21</f>
        <v>0</v>
      </c>
      <c r="I95" s="67">
        <f>'Мес прот'!AE21</f>
        <v>0</v>
      </c>
      <c r="J95" s="67">
        <f>'Мес прот'!AK21</f>
        <v>0</v>
      </c>
      <c r="K95" s="67"/>
      <c r="L95" s="194" t="s">
        <v>464</v>
      </c>
    </row>
    <row r="96" spans="1:12" ht="15">
      <c r="A96" s="193" t="s">
        <v>467</v>
      </c>
      <c r="B96" s="155" t="s">
        <v>281</v>
      </c>
      <c r="C96" s="155"/>
      <c r="D96" s="193"/>
      <c r="E96" s="193" t="s">
        <v>463</v>
      </c>
      <c r="F96" s="67">
        <f>'Мес прот'!P22</f>
        <v>0</v>
      </c>
      <c r="G96" s="67">
        <f>'Мес прот'!U22</f>
        <v>0</v>
      </c>
      <c r="H96" s="67">
        <f>'Мес прот'!Y22</f>
        <v>0</v>
      </c>
      <c r="I96" s="67">
        <f>'Мес прот'!AE22</f>
        <v>7</v>
      </c>
      <c r="J96" s="67">
        <f>'Мес прот'!AK22</f>
        <v>7</v>
      </c>
      <c r="K96" s="67"/>
      <c r="L96" s="194" t="s">
        <v>468</v>
      </c>
    </row>
    <row r="97" spans="1:12" ht="15">
      <c r="A97" s="193" t="s">
        <v>469</v>
      </c>
      <c r="B97" s="155" t="s">
        <v>283</v>
      </c>
      <c r="C97" s="155"/>
      <c r="D97" s="193"/>
      <c r="E97" s="193" t="s">
        <v>463</v>
      </c>
      <c r="F97" s="67">
        <f>'Мес прот'!P23</f>
        <v>0</v>
      </c>
      <c r="G97" s="67">
        <f>'Мес прот'!U23</f>
        <v>0</v>
      </c>
      <c r="H97" s="67">
        <f>'Мес прот'!Y23</f>
        <v>0</v>
      </c>
      <c r="I97" s="67">
        <f>'Мес прот'!AE23</f>
        <v>2</v>
      </c>
      <c r="J97" s="67">
        <f>'Мес прот'!AK23</f>
        <v>2</v>
      </c>
      <c r="K97" s="67"/>
      <c r="L97" s="194" t="s">
        <v>468</v>
      </c>
    </row>
    <row r="98" spans="1:12" ht="15">
      <c r="A98" s="193"/>
      <c r="B98" s="67"/>
      <c r="C98" s="83" t="s">
        <v>382</v>
      </c>
      <c r="E98" s="193" t="s">
        <v>463</v>
      </c>
      <c r="F98" s="67">
        <f>'Мес прот'!P24</f>
        <v>0</v>
      </c>
      <c r="G98" s="67">
        <f>'Мес прот'!U24</f>
        <v>0</v>
      </c>
      <c r="H98" s="67">
        <f>'Мес прот'!Y24</f>
        <v>0</v>
      </c>
      <c r="I98" s="67">
        <f>'Мес прот'!AE24</f>
        <v>0</v>
      </c>
      <c r="J98" s="67">
        <f>'Мес прот'!AK24</f>
        <v>0</v>
      </c>
      <c r="K98" s="67"/>
      <c r="L98" s="194" t="s">
        <v>470</v>
      </c>
    </row>
    <row r="99" spans="1:12" ht="15">
      <c r="A99" s="193"/>
      <c r="B99" s="67"/>
      <c r="C99" s="83" t="s">
        <v>383</v>
      </c>
      <c r="E99" s="193" t="s">
        <v>463</v>
      </c>
      <c r="F99" s="67">
        <f>'Мес прот'!P25</f>
        <v>0</v>
      </c>
      <c r="G99" s="67">
        <f>'Мес прот'!U25</f>
        <v>0</v>
      </c>
      <c r="H99" s="67">
        <f>'Мес прот'!Y25</f>
        <v>0</v>
      </c>
      <c r="I99" s="67">
        <f>'Мес прот'!AE25</f>
        <v>0</v>
      </c>
      <c r="J99" s="67">
        <f>'Мес прот'!AK25</f>
        <v>0</v>
      </c>
      <c r="K99" s="67"/>
      <c r="L99" s="194" t="s">
        <v>470</v>
      </c>
    </row>
    <row r="100" spans="1:12" ht="15">
      <c r="A100" s="193"/>
      <c r="B100" s="67"/>
      <c r="C100" s="83" t="s">
        <v>384</v>
      </c>
      <c r="E100" s="193" t="s">
        <v>463</v>
      </c>
      <c r="F100" s="67">
        <f>'Мес прот'!P26</f>
        <v>0</v>
      </c>
      <c r="G100" s="67">
        <f>'Мес прот'!U26</f>
        <v>0</v>
      </c>
      <c r="H100" s="67">
        <f>'Мес прот'!Y26</f>
        <v>0</v>
      </c>
      <c r="I100" s="67">
        <f>'Мес прот'!AE26</f>
        <v>0</v>
      </c>
      <c r="J100" s="67">
        <f>'Мес прот'!AK26</f>
        <v>0</v>
      </c>
      <c r="K100" s="67"/>
      <c r="L100" s="194" t="s">
        <v>470</v>
      </c>
    </row>
    <row r="101" spans="1:12" ht="15">
      <c r="A101" s="193"/>
      <c r="B101" s="67"/>
      <c r="C101" s="83" t="s">
        <v>385</v>
      </c>
      <c r="E101" s="193" t="s">
        <v>463</v>
      </c>
      <c r="F101" s="67">
        <f>'Мес прот'!P27</f>
        <v>0</v>
      </c>
      <c r="G101" s="67">
        <f>'Мес прот'!U27</f>
        <v>0</v>
      </c>
      <c r="H101" s="67">
        <f>'Мес прот'!Y27</f>
        <v>0</v>
      </c>
      <c r="I101" s="67">
        <f>'Мес прот'!AE27</f>
        <v>0</v>
      </c>
      <c r="J101" s="67">
        <f>'Мес прот'!AK27</f>
        <v>0</v>
      </c>
      <c r="K101" s="67"/>
      <c r="L101" s="194" t="s">
        <v>470</v>
      </c>
    </row>
    <row r="102" spans="1:12" ht="15">
      <c r="A102" s="193"/>
      <c r="B102" s="67"/>
      <c r="C102" s="83" t="s">
        <v>386</v>
      </c>
      <c r="E102" s="193" t="s">
        <v>463</v>
      </c>
      <c r="F102" s="67">
        <f>'Мес прот'!P28</f>
        <v>0</v>
      </c>
      <c r="G102" s="67">
        <f>'Мес прот'!U28</f>
        <v>0</v>
      </c>
      <c r="H102" s="67">
        <f>'Мес прот'!Y28</f>
        <v>0</v>
      </c>
      <c r="I102" s="67">
        <f>'Мес прот'!AE28</f>
        <v>0</v>
      </c>
      <c r="J102" s="67">
        <f>'Мес прот'!AK28</f>
        <v>0</v>
      </c>
      <c r="K102" s="67"/>
      <c r="L102" s="194" t="s">
        <v>470</v>
      </c>
    </row>
    <row r="103" spans="1:12" ht="15">
      <c r="A103" s="193"/>
      <c r="B103" s="67"/>
      <c r="C103" s="83" t="s">
        <v>387</v>
      </c>
      <c r="E103" s="193" t="s">
        <v>463</v>
      </c>
      <c r="F103" s="67">
        <f>'Мес прот'!P29</f>
        <v>0</v>
      </c>
      <c r="G103" s="67">
        <f>'Мес прот'!U29</f>
        <v>0</v>
      </c>
      <c r="H103" s="67">
        <f>'Мес прот'!Y29</f>
        <v>0</v>
      </c>
      <c r="I103" s="67">
        <f>'Мес прот'!AE29</f>
        <v>0</v>
      </c>
      <c r="J103" s="67">
        <f>'Мес прот'!AK29</f>
        <v>0</v>
      </c>
      <c r="K103" s="67"/>
      <c r="L103" s="194" t="s">
        <v>470</v>
      </c>
    </row>
    <row r="104" spans="1:12" ht="15">
      <c r="A104" s="193"/>
      <c r="B104" s="67"/>
      <c r="C104" s="83" t="s">
        <v>388</v>
      </c>
      <c r="E104" s="193" t="s">
        <v>463</v>
      </c>
      <c r="F104" s="67">
        <f>'Мес прот'!P30</f>
        <v>0</v>
      </c>
      <c r="G104" s="67">
        <f>'Мес прот'!U30</f>
        <v>0</v>
      </c>
      <c r="H104" s="67">
        <f>'Мес прот'!Y30</f>
        <v>0</v>
      </c>
      <c r="I104" s="67">
        <f>'Мес прот'!AE30</f>
        <v>0</v>
      </c>
      <c r="J104" s="67">
        <f>'Мес прот'!AK30</f>
        <v>0</v>
      </c>
      <c r="K104" s="67"/>
      <c r="L104" s="194" t="s">
        <v>470</v>
      </c>
    </row>
    <row r="105" spans="1:12" ht="15">
      <c r="A105" s="193" t="s">
        <v>471</v>
      </c>
      <c r="B105" s="155" t="s">
        <v>284</v>
      </c>
      <c r="C105" s="155"/>
      <c r="D105" s="193"/>
      <c r="E105" s="193" t="s">
        <v>463</v>
      </c>
      <c r="F105" s="67">
        <f>'Мес прот'!P31</f>
        <v>9</v>
      </c>
      <c r="G105" s="67">
        <f>'Мес прот'!U31</f>
        <v>9</v>
      </c>
      <c r="H105" s="67">
        <f>'Мес прот'!Y31</f>
        <v>9</v>
      </c>
      <c r="I105" s="67">
        <f>'Мес прот'!AE31</f>
        <v>0</v>
      </c>
      <c r="J105" s="67">
        <f>'Мес прот'!AK31</f>
        <v>0</v>
      </c>
      <c r="K105" s="67"/>
      <c r="L105" s="194" t="s">
        <v>468</v>
      </c>
    </row>
    <row r="106" spans="1:12" ht="15">
      <c r="A106" s="193" t="s">
        <v>472</v>
      </c>
      <c r="B106" s="155" t="s">
        <v>292</v>
      </c>
      <c r="C106" s="155"/>
      <c r="D106" s="193"/>
      <c r="E106" s="193" t="s">
        <v>463</v>
      </c>
      <c r="F106" s="67">
        <f>'Мес прот'!P32</f>
        <v>0</v>
      </c>
      <c r="G106" s="67">
        <f>'Мес прот'!U32</f>
        <v>0</v>
      </c>
      <c r="H106" s="67">
        <f>'Мес прот'!Y32</f>
        <v>0</v>
      </c>
      <c r="I106" s="67">
        <f>'Мес прот'!AE32</f>
        <v>0</v>
      </c>
      <c r="J106" s="67">
        <f>'Мес прот'!AK32</f>
        <v>0</v>
      </c>
      <c r="K106" s="67"/>
      <c r="L106" s="194" t="s">
        <v>464</v>
      </c>
    </row>
    <row r="107" spans="1:12">
      <c r="A107" s="155"/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67"/>
    </row>
    <row r="108" spans="1:12">
      <c r="A108" s="125"/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</row>
    <row r="109" spans="1:12">
      <c r="A109" s="125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</row>
    <row r="110" spans="1:12" ht="15.75">
      <c r="A110" s="141" t="s">
        <v>298</v>
      </c>
      <c r="E110" s="141" t="s">
        <v>297</v>
      </c>
    </row>
    <row r="111" spans="1:12">
      <c r="A111" s="125" t="s">
        <v>299</v>
      </c>
      <c r="E111" s="125" t="s">
        <v>63</v>
      </c>
    </row>
    <row r="112" spans="1:12">
      <c r="A112" s="125" t="s">
        <v>301</v>
      </c>
      <c r="E112" s="125" t="s">
        <v>473</v>
      </c>
    </row>
  </sheetData>
  <mergeCells count="4">
    <mergeCell ref="A1:L1"/>
    <mergeCell ref="A30:L30"/>
    <mergeCell ref="A57:L57"/>
    <mergeCell ref="A86:L86"/>
  </mergeCells>
  <phoneticPr fontId="7" type="noConversion"/>
  <pageMargins left="0.64" right="0.16" top="0.23" bottom="0.23" header="0.2" footer="0.2"/>
  <pageSetup paperSize="9" orientation="landscape" r:id="rId1"/>
  <headerFooter alignWithMargins="0"/>
  <rowBreaks count="3" manualBreakCount="3">
    <brk id="28" max="16383" man="1"/>
    <brk id="56" max="16383" man="1"/>
    <brk id="8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4:M74"/>
  <sheetViews>
    <sheetView tabSelected="1" view="pageBreakPreview" zoomScaleNormal="100" workbookViewId="0">
      <selection activeCell="J4" sqref="J4"/>
    </sheetView>
  </sheetViews>
  <sheetFormatPr defaultRowHeight="12.75"/>
  <cols>
    <col min="1" max="1" width="4.1640625" style="174" customWidth="1"/>
    <col min="2" max="2" width="8" style="174" customWidth="1"/>
    <col min="3" max="3" width="51" style="174" customWidth="1"/>
    <col min="4" max="4" width="7.1640625" style="174" customWidth="1"/>
    <col min="5" max="5" width="7" style="174" customWidth="1"/>
    <col min="6" max="6" width="7.83203125" style="174" customWidth="1"/>
    <col min="7" max="8" width="8.6640625" style="174" customWidth="1"/>
    <col min="9" max="9" width="10.6640625" style="174" customWidth="1"/>
    <col min="10" max="10" width="10.1640625" style="174" customWidth="1"/>
    <col min="11" max="11" width="9.33203125" style="175"/>
    <col min="12" max="12" width="8.33203125" style="174" customWidth="1"/>
    <col min="13" max="13" width="3.33203125" style="174" customWidth="1"/>
    <col min="14" max="16384" width="9.33203125" style="174"/>
  </cols>
  <sheetData>
    <row r="4" spans="1:13">
      <c r="H4" s="174" t="s">
        <v>330</v>
      </c>
      <c r="J4" s="175">
        <f>'Разбивка цена'!B1</f>
        <v>240</v>
      </c>
    </row>
    <row r="5" spans="1:13">
      <c r="A5" s="176" t="s">
        <v>55</v>
      </c>
      <c r="B5" s="177" t="s">
        <v>308</v>
      </c>
    </row>
    <row r="6" spans="1:13" ht="25.5">
      <c r="A6" s="178" t="s">
        <v>108</v>
      </c>
      <c r="B6" s="178" t="s">
        <v>315</v>
      </c>
      <c r="C6" s="178" t="s">
        <v>309</v>
      </c>
      <c r="D6" s="178" t="s">
        <v>310</v>
      </c>
      <c r="E6" s="178" t="s">
        <v>328</v>
      </c>
      <c r="F6" s="178" t="s">
        <v>314</v>
      </c>
      <c r="G6" s="178" t="s">
        <v>313</v>
      </c>
      <c r="H6" s="178" t="s">
        <v>312</v>
      </c>
      <c r="I6" s="178" t="s">
        <v>311</v>
      </c>
      <c r="J6" s="178" t="s">
        <v>331</v>
      </c>
      <c r="K6" s="179" t="s">
        <v>379</v>
      </c>
      <c r="L6" s="179" t="s">
        <v>381</v>
      </c>
    </row>
    <row r="7" spans="1:13">
      <c r="A7" s="69">
        <v>1</v>
      </c>
      <c r="B7" s="69" t="s">
        <v>316</v>
      </c>
      <c r="C7" s="69" t="s">
        <v>319</v>
      </c>
      <c r="D7" s="69" t="s">
        <v>327</v>
      </c>
      <c r="E7" s="69">
        <v>90</v>
      </c>
      <c r="F7" s="69">
        <v>1</v>
      </c>
      <c r="G7" s="69">
        <v>90</v>
      </c>
      <c r="H7" s="69">
        <v>9.35</v>
      </c>
      <c r="I7" s="180">
        <v>841.1</v>
      </c>
      <c r="J7" s="180">
        <f>$J$4*I7/100</f>
        <v>2018.64</v>
      </c>
      <c r="K7" s="180">
        <f>I7/12</f>
        <v>70.091666666666669</v>
      </c>
      <c r="L7" s="180">
        <f>J4*K7%</f>
        <v>168.22</v>
      </c>
    </row>
    <row r="8" spans="1:13">
      <c r="A8" s="69">
        <v>2</v>
      </c>
      <c r="B8" s="69" t="s">
        <v>317</v>
      </c>
      <c r="C8" s="69" t="s">
        <v>320</v>
      </c>
      <c r="D8" s="69" t="s">
        <v>327</v>
      </c>
      <c r="E8" s="69">
        <v>90</v>
      </c>
      <c r="F8" s="69">
        <v>1</v>
      </c>
      <c r="G8" s="69">
        <v>90</v>
      </c>
      <c r="H8" s="69">
        <v>12.71</v>
      </c>
      <c r="I8" s="180">
        <v>1144.04</v>
      </c>
      <c r="J8" s="180">
        <f t="shared" ref="J8:J15" si="0">$J$4*I8/100</f>
        <v>2745.6959999999999</v>
      </c>
      <c r="K8" s="180">
        <f t="shared" ref="K8:K15" si="1">I8/12</f>
        <v>95.336666666666659</v>
      </c>
      <c r="L8" s="180">
        <f>J4*K8%</f>
        <v>228.80799999999999</v>
      </c>
    </row>
    <row r="9" spans="1:13">
      <c r="A9" s="69">
        <v>3</v>
      </c>
      <c r="B9" s="69" t="s">
        <v>316</v>
      </c>
      <c r="C9" s="69" t="s">
        <v>321</v>
      </c>
      <c r="D9" s="69" t="s">
        <v>327</v>
      </c>
      <c r="E9" s="69">
        <v>90</v>
      </c>
      <c r="F9" s="69">
        <v>1</v>
      </c>
      <c r="G9" s="69">
        <v>90</v>
      </c>
      <c r="H9" s="69">
        <v>10.79</v>
      </c>
      <c r="I9" s="180">
        <v>971.19</v>
      </c>
      <c r="J9" s="180">
        <f t="shared" si="0"/>
        <v>2330.8560000000002</v>
      </c>
      <c r="K9" s="180">
        <f t="shared" si="1"/>
        <v>80.932500000000005</v>
      </c>
      <c r="L9" s="180">
        <f>J4*K9%</f>
        <v>194.23800000000003</v>
      </c>
    </row>
    <row r="10" spans="1:13">
      <c r="A10" s="69">
        <v>4</v>
      </c>
      <c r="B10" s="69" t="s">
        <v>318</v>
      </c>
      <c r="C10" s="69" t="s">
        <v>322</v>
      </c>
      <c r="D10" s="69" t="s">
        <v>327</v>
      </c>
      <c r="E10" s="69">
        <v>90</v>
      </c>
      <c r="F10" s="69">
        <v>1</v>
      </c>
      <c r="G10" s="69">
        <v>90</v>
      </c>
      <c r="H10" s="69">
        <v>0.36</v>
      </c>
      <c r="I10" s="180">
        <v>32.08</v>
      </c>
      <c r="J10" s="180">
        <f t="shared" si="0"/>
        <v>76.992000000000004</v>
      </c>
      <c r="K10" s="180">
        <f t="shared" si="1"/>
        <v>2.6733333333333333</v>
      </c>
      <c r="L10" s="180">
        <f>J4*K10%</f>
        <v>6.4160000000000004</v>
      </c>
    </row>
    <row r="11" spans="1:13">
      <c r="A11" s="69">
        <v>5</v>
      </c>
      <c r="B11" s="69">
        <v>183</v>
      </c>
      <c r="C11" s="69" t="s">
        <v>296</v>
      </c>
      <c r="D11" s="69" t="s">
        <v>327</v>
      </c>
      <c r="E11" s="69">
        <v>90</v>
      </c>
      <c r="F11" s="69">
        <v>2</v>
      </c>
      <c r="G11" s="69">
        <v>180</v>
      </c>
      <c r="H11" s="69">
        <v>11.55</v>
      </c>
      <c r="I11" s="180">
        <v>2079</v>
      </c>
      <c r="J11" s="180">
        <f t="shared" si="0"/>
        <v>4989.6000000000004</v>
      </c>
      <c r="K11" s="180">
        <f t="shared" si="1"/>
        <v>173.25</v>
      </c>
      <c r="L11" s="180">
        <f>J4*K11%</f>
        <v>415.79999999999995</v>
      </c>
    </row>
    <row r="12" spans="1:13">
      <c r="A12" s="69">
        <v>6</v>
      </c>
      <c r="B12" s="69">
        <v>185</v>
      </c>
      <c r="C12" s="69" t="s">
        <v>323</v>
      </c>
      <c r="D12" s="69" t="s">
        <v>327</v>
      </c>
      <c r="E12" s="69">
        <v>90</v>
      </c>
      <c r="F12" s="69">
        <v>2</v>
      </c>
      <c r="G12" s="69">
        <v>180</v>
      </c>
      <c r="H12" s="69">
        <v>3.92</v>
      </c>
      <c r="I12" s="180">
        <v>705.67</v>
      </c>
      <c r="J12" s="180">
        <f t="shared" si="0"/>
        <v>1693.6079999999999</v>
      </c>
      <c r="K12" s="180">
        <f t="shared" si="1"/>
        <v>58.805833333333332</v>
      </c>
      <c r="L12" s="180">
        <f>J4*K12%</f>
        <v>141.13400000000001</v>
      </c>
    </row>
    <row r="13" spans="1:13">
      <c r="A13" s="69">
        <v>7</v>
      </c>
      <c r="B13" s="69">
        <v>186</v>
      </c>
      <c r="C13" s="69" t="s">
        <v>324</v>
      </c>
      <c r="D13" s="69" t="s">
        <v>327</v>
      </c>
      <c r="E13" s="69">
        <v>90</v>
      </c>
      <c r="F13" s="69">
        <v>2</v>
      </c>
      <c r="G13" s="69">
        <v>180</v>
      </c>
      <c r="H13" s="69">
        <v>3.33</v>
      </c>
      <c r="I13" s="180">
        <v>598.75</v>
      </c>
      <c r="J13" s="180">
        <f t="shared" si="0"/>
        <v>1437</v>
      </c>
      <c r="K13" s="180">
        <f t="shared" si="1"/>
        <v>49.895833333333336</v>
      </c>
      <c r="L13" s="180">
        <f>J4*K13%</f>
        <v>119.75</v>
      </c>
    </row>
    <row r="14" spans="1:13">
      <c r="A14" s="69">
        <v>8</v>
      </c>
      <c r="B14" s="69">
        <v>204</v>
      </c>
      <c r="C14" s="69" t="s">
        <v>325</v>
      </c>
      <c r="D14" s="69" t="s">
        <v>327</v>
      </c>
      <c r="E14" s="69">
        <v>5</v>
      </c>
      <c r="F14" s="69">
        <v>1</v>
      </c>
      <c r="G14" s="69">
        <v>5</v>
      </c>
      <c r="H14" s="69">
        <v>10.89</v>
      </c>
      <c r="I14" s="180">
        <v>54.45</v>
      </c>
      <c r="J14" s="180">
        <f t="shared" si="0"/>
        <v>130.68</v>
      </c>
      <c r="K14" s="180">
        <f t="shared" si="1"/>
        <v>4.5375000000000005</v>
      </c>
      <c r="L14" s="180">
        <f>J4*K14%</f>
        <v>10.89</v>
      </c>
    </row>
    <row r="15" spans="1:13">
      <c r="A15" s="69">
        <v>9</v>
      </c>
      <c r="B15" s="69">
        <v>193</v>
      </c>
      <c r="C15" s="69" t="s">
        <v>326</v>
      </c>
      <c r="D15" s="69" t="s">
        <v>327</v>
      </c>
      <c r="E15" s="69">
        <v>90</v>
      </c>
      <c r="F15" s="69">
        <v>2</v>
      </c>
      <c r="G15" s="69">
        <v>180</v>
      </c>
      <c r="H15" s="69">
        <v>8.4600000000000009</v>
      </c>
      <c r="I15" s="180">
        <v>1523.02</v>
      </c>
      <c r="J15" s="180">
        <f t="shared" si="0"/>
        <v>3655.248</v>
      </c>
      <c r="K15" s="180">
        <f t="shared" si="1"/>
        <v>126.91833333333334</v>
      </c>
      <c r="L15" s="180">
        <f>J4*K15%</f>
        <v>304.60399999999998</v>
      </c>
    </row>
    <row r="16" spans="1:13">
      <c r="A16" s="69"/>
      <c r="B16" s="69"/>
      <c r="C16" s="181" t="s">
        <v>329</v>
      </c>
      <c r="D16" s="69"/>
      <c r="E16" s="69"/>
      <c r="F16" s="69"/>
      <c r="G16" s="69"/>
      <c r="H16" s="69"/>
      <c r="I16" s="182">
        <f>SUM(I7:I15)</f>
        <v>7949.2999999999993</v>
      </c>
      <c r="J16" s="183">
        <f>SUM(J7:J15)</f>
        <v>19078.320000000003</v>
      </c>
      <c r="K16" s="183">
        <f>SUM(K7:K15)</f>
        <v>662.44166666666672</v>
      </c>
      <c r="L16" s="184">
        <f>SUM(L7:L15)</f>
        <v>1589.8600000000001</v>
      </c>
      <c r="M16" s="174" t="s">
        <v>11</v>
      </c>
    </row>
    <row r="18" spans="1:13">
      <c r="A18" s="176" t="s">
        <v>59</v>
      </c>
      <c r="B18" s="177" t="s">
        <v>332</v>
      </c>
    </row>
    <row r="19" spans="1:13" ht="25.5">
      <c r="A19" s="178" t="s">
        <v>108</v>
      </c>
      <c r="B19" s="178" t="s">
        <v>315</v>
      </c>
      <c r="C19" s="178" t="s">
        <v>309</v>
      </c>
      <c r="D19" s="178" t="s">
        <v>310</v>
      </c>
      <c r="E19" s="178" t="s">
        <v>328</v>
      </c>
      <c r="F19" s="178" t="s">
        <v>314</v>
      </c>
      <c r="G19" s="178" t="s">
        <v>313</v>
      </c>
      <c r="H19" s="178" t="s">
        <v>312</v>
      </c>
      <c r="I19" s="178" t="s">
        <v>311</v>
      </c>
      <c r="J19" s="178" t="s">
        <v>331</v>
      </c>
      <c r="K19" s="179" t="s">
        <v>379</v>
      </c>
      <c r="L19" s="179" t="s">
        <v>381</v>
      </c>
    </row>
    <row r="20" spans="1:13">
      <c r="A20" s="69">
        <v>10</v>
      </c>
      <c r="B20" s="69" t="s">
        <v>333</v>
      </c>
      <c r="C20" s="69" t="s">
        <v>335</v>
      </c>
      <c r="D20" s="69" t="s">
        <v>327</v>
      </c>
      <c r="E20" s="69">
        <v>0.3</v>
      </c>
      <c r="F20" s="69">
        <v>1</v>
      </c>
      <c r="G20" s="69">
        <v>0.3</v>
      </c>
      <c r="H20" s="180">
        <v>10.3</v>
      </c>
      <c r="I20" s="180">
        <v>3.09</v>
      </c>
      <c r="J20" s="180">
        <f t="shared" ref="J20:J25" si="2">$J$4*I20/100</f>
        <v>7.4159999999999995</v>
      </c>
      <c r="K20" s="180">
        <f t="shared" ref="K20:K25" si="3">I20/12</f>
        <v>0.25750000000000001</v>
      </c>
      <c r="L20" s="180">
        <f>J4*K20%</f>
        <v>0.61799999999999999</v>
      </c>
    </row>
    <row r="21" spans="1:13">
      <c r="A21" s="69">
        <v>11</v>
      </c>
      <c r="B21" s="69">
        <v>93</v>
      </c>
      <c r="C21" s="69" t="s">
        <v>336</v>
      </c>
      <c r="D21" s="69" t="s">
        <v>327</v>
      </c>
      <c r="E21" s="69">
        <v>0.3</v>
      </c>
      <c r="F21" s="69">
        <v>1</v>
      </c>
      <c r="G21" s="69">
        <v>0.3</v>
      </c>
      <c r="H21" s="180">
        <v>7.72</v>
      </c>
      <c r="I21" s="180">
        <v>2.3199999999999998</v>
      </c>
      <c r="J21" s="180">
        <f t="shared" si="2"/>
        <v>5.5679999999999996</v>
      </c>
      <c r="K21" s="180">
        <f t="shared" si="3"/>
        <v>0.19333333333333333</v>
      </c>
      <c r="L21" s="180">
        <f>J4*K21%</f>
        <v>0.46400000000000002</v>
      </c>
    </row>
    <row r="22" spans="1:13">
      <c r="A22" s="69">
        <v>12</v>
      </c>
      <c r="B22" s="69" t="s">
        <v>334</v>
      </c>
      <c r="C22" s="69" t="s">
        <v>337</v>
      </c>
      <c r="D22" s="69" t="s">
        <v>341</v>
      </c>
      <c r="E22" s="69">
        <v>300</v>
      </c>
      <c r="F22" s="69">
        <v>2</v>
      </c>
      <c r="G22" s="69">
        <v>600000</v>
      </c>
      <c r="H22" s="180">
        <v>1.1000000000000001</v>
      </c>
      <c r="I22" s="180">
        <v>658.15</v>
      </c>
      <c r="J22" s="180">
        <f t="shared" si="2"/>
        <v>1579.56</v>
      </c>
      <c r="K22" s="180">
        <f t="shared" si="3"/>
        <v>54.845833333333331</v>
      </c>
      <c r="L22" s="180">
        <f>J4*K22%</f>
        <v>131.63</v>
      </c>
    </row>
    <row r="23" spans="1:13">
      <c r="A23" s="69">
        <v>13</v>
      </c>
      <c r="B23" s="69">
        <v>324</v>
      </c>
      <c r="C23" s="69" t="s">
        <v>338</v>
      </c>
      <c r="D23" s="69" t="s">
        <v>341</v>
      </c>
      <c r="E23" s="69">
        <v>300</v>
      </c>
      <c r="F23" s="69">
        <v>5</v>
      </c>
      <c r="G23" s="185">
        <v>1500000</v>
      </c>
      <c r="H23" s="180">
        <v>0.54</v>
      </c>
      <c r="I23" s="180">
        <v>811.8</v>
      </c>
      <c r="J23" s="180">
        <f t="shared" si="2"/>
        <v>1948.32</v>
      </c>
      <c r="K23" s="180">
        <f t="shared" si="3"/>
        <v>67.649999999999991</v>
      </c>
      <c r="L23" s="180">
        <f>J4*K23%</f>
        <v>162.35999999999996</v>
      </c>
    </row>
    <row r="24" spans="1:13">
      <c r="A24" s="69">
        <v>14</v>
      </c>
      <c r="B24" s="69">
        <v>327</v>
      </c>
      <c r="C24" s="69" t="s">
        <v>339</v>
      </c>
      <c r="D24" s="69" t="s">
        <v>341</v>
      </c>
      <c r="E24" s="69">
        <v>300</v>
      </c>
      <c r="F24" s="69">
        <v>2</v>
      </c>
      <c r="G24" s="69">
        <v>600000</v>
      </c>
      <c r="H24" s="180">
        <v>0.08</v>
      </c>
      <c r="I24" s="180">
        <v>47.52</v>
      </c>
      <c r="J24" s="180">
        <f t="shared" si="2"/>
        <v>114.04800000000002</v>
      </c>
      <c r="K24" s="180">
        <f t="shared" si="3"/>
        <v>3.9600000000000004</v>
      </c>
      <c r="L24" s="180">
        <f>J4*K24%</f>
        <v>9.5040000000000013</v>
      </c>
    </row>
    <row r="25" spans="1:13">
      <c r="A25" s="69">
        <v>15</v>
      </c>
      <c r="B25" s="69">
        <v>335</v>
      </c>
      <c r="C25" s="69" t="s">
        <v>340</v>
      </c>
      <c r="D25" s="69" t="s">
        <v>341</v>
      </c>
      <c r="E25" s="69">
        <v>300</v>
      </c>
      <c r="F25" s="69">
        <v>2</v>
      </c>
      <c r="G25" s="69">
        <v>600000</v>
      </c>
      <c r="H25" s="180">
        <v>0.15</v>
      </c>
      <c r="I25" s="180">
        <v>89.1</v>
      </c>
      <c r="J25" s="180">
        <f t="shared" si="2"/>
        <v>213.84</v>
      </c>
      <c r="K25" s="180">
        <f t="shared" si="3"/>
        <v>7.4249999999999998</v>
      </c>
      <c r="L25" s="180">
        <f>J4*K25%</f>
        <v>17.82</v>
      </c>
    </row>
    <row r="26" spans="1:13">
      <c r="A26" s="69"/>
      <c r="B26" s="69"/>
      <c r="C26" s="181" t="s">
        <v>329</v>
      </c>
      <c r="D26" s="69"/>
      <c r="E26" s="69"/>
      <c r="F26" s="69"/>
      <c r="G26" s="69"/>
      <c r="H26" s="69"/>
      <c r="I26" s="182">
        <f>SUM(I20:I25)</f>
        <v>1611.9799999999998</v>
      </c>
      <c r="J26" s="182">
        <f>SUM(J20:J25)</f>
        <v>3868.752</v>
      </c>
      <c r="K26" s="182">
        <f>SUM(K20:K25)</f>
        <v>134.33166666666665</v>
      </c>
      <c r="L26" s="184">
        <f>SUM(L20:L25)</f>
        <v>322.39599999999996</v>
      </c>
      <c r="M26" s="174" t="s">
        <v>11</v>
      </c>
    </row>
    <row r="28" spans="1:13">
      <c r="A28" s="176" t="s">
        <v>342</v>
      </c>
      <c r="B28" s="177" t="s">
        <v>343</v>
      </c>
    </row>
    <row r="29" spans="1:13" ht="25.5">
      <c r="A29" s="178" t="s">
        <v>108</v>
      </c>
      <c r="B29" s="178" t="s">
        <v>315</v>
      </c>
      <c r="C29" s="178" t="s">
        <v>309</v>
      </c>
      <c r="D29" s="178" t="s">
        <v>310</v>
      </c>
      <c r="E29" s="178" t="s">
        <v>328</v>
      </c>
      <c r="F29" s="178" t="s">
        <v>314</v>
      </c>
      <c r="G29" s="178" t="s">
        <v>313</v>
      </c>
      <c r="H29" s="178" t="s">
        <v>312</v>
      </c>
      <c r="I29" s="186" t="s">
        <v>311</v>
      </c>
      <c r="J29" s="178" t="s">
        <v>331</v>
      </c>
      <c r="K29" s="179" t="s">
        <v>379</v>
      </c>
      <c r="L29" s="179" t="s">
        <v>381</v>
      </c>
    </row>
    <row r="30" spans="1:13">
      <c r="A30" s="69">
        <v>16</v>
      </c>
      <c r="B30" s="69">
        <v>269</v>
      </c>
      <c r="C30" s="69" t="s">
        <v>344</v>
      </c>
      <c r="D30" s="69" t="s">
        <v>341</v>
      </c>
      <c r="E30" s="69">
        <v>10</v>
      </c>
      <c r="F30" s="69">
        <v>1</v>
      </c>
      <c r="G30" s="69">
        <v>10</v>
      </c>
      <c r="H30" s="180">
        <v>0.13</v>
      </c>
      <c r="I30" s="175">
        <v>1.29</v>
      </c>
      <c r="J30" s="180">
        <f t="shared" ref="J30:J35" si="4">$J$4*I30/100</f>
        <v>3.0960000000000001</v>
      </c>
      <c r="K30" s="180">
        <f t="shared" ref="K30:K35" si="5">I30/12</f>
        <v>0.1075</v>
      </c>
      <c r="L30" s="180">
        <f>J4*K30%</f>
        <v>0.25800000000000001</v>
      </c>
    </row>
    <row r="31" spans="1:13">
      <c r="A31" s="69">
        <v>17</v>
      </c>
      <c r="B31" s="69">
        <v>297</v>
      </c>
      <c r="C31" s="69" t="s">
        <v>345</v>
      </c>
      <c r="D31" s="69" t="s">
        <v>341</v>
      </c>
      <c r="E31" s="69">
        <v>10</v>
      </c>
      <c r="F31" s="69">
        <v>2</v>
      </c>
      <c r="G31" s="69">
        <v>20</v>
      </c>
      <c r="H31" s="180">
        <v>0.11</v>
      </c>
      <c r="I31" s="175">
        <v>2.2200000000000002</v>
      </c>
      <c r="J31" s="180">
        <f t="shared" si="4"/>
        <v>5.3280000000000003</v>
      </c>
      <c r="K31" s="180">
        <f t="shared" si="5"/>
        <v>0.18500000000000003</v>
      </c>
      <c r="L31" s="180">
        <f>J4*K31%</f>
        <v>0.44400000000000006</v>
      </c>
    </row>
    <row r="32" spans="1:13">
      <c r="A32" s="69">
        <v>18</v>
      </c>
      <c r="B32" s="69">
        <v>270</v>
      </c>
      <c r="C32" s="69" t="s">
        <v>346</v>
      </c>
      <c r="D32" s="69" t="s">
        <v>341</v>
      </c>
      <c r="E32" s="69">
        <v>10</v>
      </c>
      <c r="F32" s="69">
        <v>2</v>
      </c>
      <c r="G32" s="69">
        <v>20</v>
      </c>
      <c r="H32" s="180">
        <v>0.24</v>
      </c>
      <c r="I32" s="175">
        <v>4.75</v>
      </c>
      <c r="J32" s="180">
        <f t="shared" si="4"/>
        <v>11.4</v>
      </c>
      <c r="K32" s="180">
        <f t="shared" si="5"/>
        <v>0.39583333333333331</v>
      </c>
      <c r="L32" s="180">
        <f>J4*K32%</f>
        <v>0.94999999999999984</v>
      </c>
    </row>
    <row r="33" spans="1:13">
      <c r="A33" s="69">
        <v>19</v>
      </c>
      <c r="B33" s="69">
        <v>265</v>
      </c>
      <c r="C33" s="69" t="s">
        <v>347</v>
      </c>
      <c r="D33" s="69" t="s">
        <v>341</v>
      </c>
      <c r="E33" s="69">
        <v>10</v>
      </c>
      <c r="F33" s="69">
        <v>1</v>
      </c>
      <c r="G33" s="69">
        <v>10</v>
      </c>
      <c r="H33" s="180">
        <v>0.42</v>
      </c>
      <c r="I33" s="175">
        <v>4.16</v>
      </c>
      <c r="J33" s="180">
        <f t="shared" si="4"/>
        <v>9.9840000000000018</v>
      </c>
      <c r="K33" s="180">
        <f t="shared" si="5"/>
        <v>0.34666666666666668</v>
      </c>
      <c r="L33" s="180">
        <f>J4*K33%</f>
        <v>0.83200000000000007</v>
      </c>
    </row>
    <row r="34" spans="1:13">
      <c r="A34" s="69">
        <v>20</v>
      </c>
      <c r="B34" s="69">
        <v>1116</v>
      </c>
      <c r="C34" s="69" t="s">
        <v>348</v>
      </c>
      <c r="D34" s="69" t="s">
        <v>349</v>
      </c>
      <c r="E34" s="69">
        <v>10</v>
      </c>
      <c r="F34" s="69">
        <v>1</v>
      </c>
      <c r="G34" s="69">
        <v>10</v>
      </c>
      <c r="H34" s="180">
        <v>0.98</v>
      </c>
      <c r="I34" s="175">
        <v>9.7899999999999991</v>
      </c>
      <c r="J34" s="180">
        <f t="shared" si="4"/>
        <v>23.495999999999999</v>
      </c>
      <c r="K34" s="180">
        <f t="shared" si="5"/>
        <v>0.8158333333333333</v>
      </c>
      <c r="L34" s="180">
        <f>J4*K34%</f>
        <v>1.958</v>
      </c>
    </row>
    <row r="35" spans="1:13">
      <c r="A35" s="69">
        <v>21</v>
      </c>
      <c r="B35" s="69">
        <v>196</v>
      </c>
      <c r="C35" s="69" t="s">
        <v>374</v>
      </c>
      <c r="D35" s="69" t="s">
        <v>341</v>
      </c>
      <c r="E35" s="69">
        <v>10</v>
      </c>
      <c r="F35" s="69">
        <v>1</v>
      </c>
      <c r="G35" s="69">
        <v>10</v>
      </c>
      <c r="H35" s="180">
        <v>0.21</v>
      </c>
      <c r="I35" s="175">
        <v>2.08</v>
      </c>
      <c r="J35" s="180">
        <f t="shared" si="4"/>
        <v>4.9920000000000009</v>
      </c>
      <c r="K35" s="180">
        <f t="shared" si="5"/>
        <v>0.17333333333333334</v>
      </c>
      <c r="L35" s="180">
        <f>J4*K35%</f>
        <v>0.41600000000000004</v>
      </c>
    </row>
    <row r="36" spans="1:13">
      <c r="A36" s="69"/>
      <c r="B36" s="69"/>
      <c r="C36" s="181" t="s">
        <v>329</v>
      </c>
      <c r="D36" s="69"/>
      <c r="E36" s="69"/>
      <c r="F36" s="69"/>
      <c r="G36" s="69"/>
      <c r="H36" s="69"/>
      <c r="I36" s="187">
        <f>SUM(I30:I35)</f>
        <v>24.29</v>
      </c>
      <c r="J36" s="182">
        <f>SUM(J30:J35)</f>
        <v>58.296000000000006</v>
      </c>
      <c r="K36" s="182">
        <f>SUM(K30:K35)</f>
        <v>2.0241666666666669</v>
      </c>
      <c r="L36" s="184">
        <f>SUM(L30:L35)</f>
        <v>4.8580000000000005</v>
      </c>
      <c r="M36" s="174" t="s">
        <v>11</v>
      </c>
    </row>
    <row r="38" spans="1:13">
      <c r="A38" s="176" t="s">
        <v>375</v>
      </c>
      <c r="B38" s="177" t="s">
        <v>350</v>
      </c>
    </row>
    <row r="39" spans="1:13" ht="25.5">
      <c r="A39" s="178" t="s">
        <v>108</v>
      </c>
      <c r="B39" s="178" t="s">
        <v>315</v>
      </c>
      <c r="C39" s="178" t="s">
        <v>309</v>
      </c>
      <c r="D39" s="178" t="s">
        <v>310</v>
      </c>
      <c r="E39" s="178" t="s">
        <v>328</v>
      </c>
      <c r="F39" s="178" t="s">
        <v>314</v>
      </c>
      <c r="G39" s="178" t="s">
        <v>313</v>
      </c>
      <c r="H39" s="178" t="s">
        <v>312</v>
      </c>
      <c r="I39" s="178" t="s">
        <v>311</v>
      </c>
      <c r="J39" s="178" t="s">
        <v>331</v>
      </c>
      <c r="K39" s="179" t="s">
        <v>379</v>
      </c>
      <c r="L39" s="179" t="s">
        <v>381</v>
      </c>
    </row>
    <row r="40" spans="1:13">
      <c r="A40" s="69">
        <v>22</v>
      </c>
      <c r="B40" s="69">
        <v>260</v>
      </c>
      <c r="C40" s="69" t="s">
        <v>351</v>
      </c>
      <c r="D40" s="69" t="s">
        <v>354</v>
      </c>
      <c r="E40" s="69">
        <v>10</v>
      </c>
      <c r="F40" s="69">
        <v>2</v>
      </c>
      <c r="G40" s="69">
        <v>20</v>
      </c>
      <c r="H40" s="180">
        <v>1.37</v>
      </c>
      <c r="I40" s="180">
        <v>27.32</v>
      </c>
      <c r="J40" s="180">
        <f>$J$4*I40/100</f>
        <v>65.567999999999998</v>
      </c>
      <c r="K40" s="180">
        <f>I40/12</f>
        <v>2.2766666666666668</v>
      </c>
      <c r="L40" s="180">
        <f>$J$4*K40%</f>
        <v>5.4640000000000004</v>
      </c>
    </row>
    <row r="41" spans="1:13">
      <c r="A41" s="69">
        <v>23</v>
      </c>
      <c r="B41" s="69">
        <v>324</v>
      </c>
      <c r="C41" s="69" t="s">
        <v>352</v>
      </c>
      <c r="D41" s="69" t="s">
        <v>355</v>
      </c>
      <c r="E41" s="69">
        <v>10</v>
      </c>
      <c r="F41" s="69">
        <v>3</v>
      </c>
      <c r="G41" s="69">
        <v>30</v>
      </c>
      <c r="H41" s="180">
        <v>0.65</v>
      </c>
      <c r="I41" s="180">
        <v>19.399999999999999</v>
      </c>
      <c r="J41" s="180">
        <f>$J$4*I41/100</f>
        <v>46.56</v>
      </c>
      <c r="K41" s="180">
        <f>I41/12</f>
        <v>1.6166666666666665</v>
      </c>
      <c r="L41" s="180">
        <f>$J$4*K41%</f>
        <v>3.88</v>
      </c>
    </row>
    <row r="42" spans="1:13">
      <c r="A42" s="69">
        <v>24</v>
      </c>
      <c r="B42" s="69">
        <v>302</v>
      </c>
      <c r="C42" s="69" t="s">
        <v>353</v>
      </c>
      <c r="D42" s="69" t="s">
        <v>356</v>
      </c>
      <c r="E42" s="69">
        <v>10</v>
      </c>
      <c r="F42" s="69">
        <v>1</v>
      </c>
      <c r="G42" s="69">
        <v>10</v>
      </c>
      <c r="H42" s="180">
        <v>2.04</v>
      </c>
      <c r="I42" s="180">
        <v>20.45</v>
      </c>
      <c r="J42" s="180">
        <f>$J$4*I42/100</f>
        <v>49.08</v>
      </c>
      <c r="K42" s="180">
        <f>I42/12</f>
        <v>1.7041666666666666</v>
      </c>
      <c r="L42" s="180">
        <f>$J$4*K42%</f>
        <v>4.09</v>
      </c>
    </row>
    <row r="43" spans="1:13">
      <c r="A43" s="69"/>
      <c r="B43" s="69"/>
      <c r="C43" s="181" t="s">
        <v>329</v>
      </c>
      <c r="D43" s="69"/>
      <c r="E43" s="69"/>
      <c r="F43" s="69"/>
      <c r="G43" s="69"/>
      <c r="H43" s="69"/>
      <c r="I43" s="184">
        <f>SUM(I40:I42)</f>
        <v>67.17</v>
      </c>
      <c r="J43" s="184">
        <f>SUM(J40:J42)</f>
        <v>161.208</v>
      </c>
      <c r="K43" s="184">
        <f>SUM(K40:K42)</f>
        <v>5.5975000000000001</v>
      </c>
      <c r="L43" s="184">
        <f>SUM(L40:L42)</f>
        <v>13.434000000000001</v>
      </c>
      <c r="M43" s="174" t="s">
        <v>11</v>
      </c>
    </row>
    <row r="45" spans="1:13">
      <c r="A45" s="176" t="s">
        <v>376</v>
      </c>
      <c r="B45" s="177" t="s">
        <v>357</v>
      </c>
    </row>
    <row r="46" spans="1:13" ht="25.5">
      <c r="A46" s="178" t="s">
        <v>108</v>
      </c>
      <c r="B46" s="178" t="s">
        <v>315</v>
      </c>
      <c r="C46" s="178" t="s">
        <v>309</v>
      </c>
      <c r="D46" s="178" t="s">
        <v>310</v>
      </c>
      <c r="E46" s="178" t="s">
        <v>328</v>
      </c>
      <c r="F46" s="178" t="s">
        <v>314</v>
      </c>
      <c r="G46" s="178" t="s">
        <v>313</v>
      </c>
      <c r="H46" s="178" t="s">
        <v>312</v>
      </c>
      <c r="I46" s="178" t="s">
        <v>311</v>
      </c>
      <c r="J46" s="178" t="s">
        <v>331</v>
      </c>
      <c r="K46" s="179" t="s">
        <v>379</v>
      </c>
      <c r="L46" s="179" t="s">
        <v>381</v>
      </c>
    </row>
    <row r="47" spans="1:13">
      <c r="A47" s="69">
        <v>25</v>
      </c>
      <c r="B47" s="69">
        <v>290</v>
      </c>
      <c r="C47" s="69" t="s">
        <v>358</v>
      </c>
      <c r="D47" s="69" t="s">
        <v>341</v>
      </c>
      <c r="E47" s="69">
        <v>100</v>
      </c>
      <c r="F47" s="69">
        <v>1</v>
      </c>
      <c r="G47" s="69">
        <v>100</v>
      </c>
      <c r="H47" s="180">
        <v>1.1100000000000001</v>
      </c>
      <c r="I47" s="180">
        <v>110.88</v>
      </c>
      <c r="J47" s="180">
        <f>$J$4*I47/100</f>
        <v>266.11199999999997</v>
      </c>
      <c r="K47" s="180">
        <f>I47/12</f>
        <v>9.24</v>
      </c>
      <c r="L47" s="180">
        <f>$J$4*K47%</f>
        <v>22.175999999999998</v>
      </c>
    </row>
    <row r="48" spans="1:13">
      <c r="A48" s="69">
        <v>26</v>
      </c>
      <c r="B48" s="69">
        <v>292</v>
      </c>
      <c r="C48" s="69" t="s">
        <v>359</v>
      </c>
      <c r="D48" s="69" t="s">
        <v>341</v>
      </c>
      <c r="E48" s="69">
        <v>7</v>
      </c>
      <c r="F48" s="69">
        <v>1</v>
      </c>
      <c r="G48" s="69">
        <v>7</v>
      </c>
      <c r="H48" s="180">
        <v>3.27</v>
      </c>
      <c r="I48" s="180">
        <v>22.87</v>
      </c>
      <c r="J48" s="180">
        <f>$J$4*I48/100</f>
        <v>54.888000000000005</v>
      </c>
      <c r="K48" s="180">
        <f>I48/12</f>
        <v>1.9058333333333335</v>
      </c>
      <c r="L48" s="180">
        <f>$J$4*K48%</f>
        <v>4.5739999999999998</v>
      </c>
    </row>
    <row r="49" spans="1:13">
      <c r="A49" s="69">
        <v>27</v>
      </c>
      <c r="B49" s="69">
        <v>93</v>
      </c>
      <c r="C49" s="69" t="s">
        <v>360</v>
      </c>
      <c r="D49" s="69" t="s">
        <v>341</v>
      </c>
      <c r="E49" s="69">
        <v>100</v>
      </c>
      <c r="F49" s="69">
        <v>1</v>
      </c>
      <c r="G49" s="69">
        <v>100</v>
      </c>
      <c r="H49" s="180">
        <v>0.69</v>
      </c>
      <c r="I49" s="180">
        <v>69.3</v>
      </c>
      <c r="J49" s="180">
        <f>$J$4*I49/100</f>
        <v>166.32</v>
      </c>
      <c r="K49" s="180">
        <f>I49/12</f>
        <v>5.7749999999999995</v>
      </c>
      <c r="L49" s="180">
        <f>$J$4*K49%</f>
        <v>13.86</v>
      </c>
    </row>
    <row r="50" spans="1:13">
      <c r="A50" s="69">
        <v>28</v>
      </c>
      <c r="B50" s="69">
        <v>324</v>
      </c>
      <c r="C50" s="69" t="s">
        <v>361</v>
      </c>
      <c r="D50" s="69" t="s">
        <v>341</v>
      </c>
      <c r="E50" s="69">
        <v>100</v>
      </c>
      <c r="F50" s="69">
        <v>2</v>
      </c>
      <c r="G50" s="69">
        <v>200</v>
      </c>
      <c r="H50" s="180">
        <v>7.0000000000000007E-2</v>
      </c>
      <c r="I50" s="180">
        <v>14.12</v>
      </c>
      <c r="J50" s="180">
        <f>$J$4*I50/100</f>
        <v>33.887999999999998</v>
      </c>
      <c r="K50" s="180">
        <f>I50/12</f>
        <v>1.1766666666666665</v>
      </c>
      <c r="L50" s="180">
        <f>$J$4*K50%</f>
        <v>2.8239999999999994</v>
      </c>
    </row>
    <row r="51" spans="1:13">
      <c r="A51" s="69"/>
      <c r="B51" s="69"/>
      <c r="C51" s="181" t="s">
        <v>329</v>
      </c>
      <c r="D51" s="69"/>
      <c r="E51" s="69"/>
      <c r="F51" s="69"/>
      <c r="G51" s="69"/>
      <c r="H51" s="69"/>
      <c r="I51" s="184">
        <f>SUM(I47:I50)</f>
        <v>217.17000000000002</v>
      </c>
      <c r="J51" s="184">
        <f>SUM(J47:J50)</f>
        <v>521.20799999999997</v>
      </c>
      <c r="K51" s="184">
        <f>SUM(K47:K50)</f>
        <v>18.0975</v>
      </c>
      <c r="L51" s="184">
        <f>SUM(L47:L50)</f>
        <v>43.433999999999997</v>
      </c>
      <c r="M51" s="174" t="s">
        <v>11</v>
      </c>
    </row>
    <row r="53" spans="1:13">
      <c r="A53" s="176" t="s">
        <v>377</v>
      </c>
      <c r="B53" s="177" t="s">
        <v>362</v>
      </c>
    </row>
    <row r="54" spans="1:13" ht="25.5">
      <c r="A54" s="178" t="s">
        <v>108</v>
      </c>
      <c r="B54" s="178" t="s">
        <v>315</v>
      </c>
      <c r="C54" s="178" t="s">
        <v>309</v>
      </c>
      <c r="D54" s="178" t="s">
        <v>310</v>
      </c>
      <c r="E54" s="178" t="s">
        <v>328</v>
      </c>
      <c r="F54" s="178" t="s">
        <v>314</v>
      </c>
      <c r="G54" s="178" t="s">
        <v>313</v>
      </c>
      <c r="H54" s="178" t="s">
        <v>312</v>
      </c>
      <c r="I54" s="178" t="s">
        <v>311</v>
      </c>
      <c r="J54" s="178" t="s">
        <v>331</v>
      </c>
      <c r="K54" s="179" t="s">
        <v>379</v>
      </c>
      <c r="L54" s="179" t="s">
        <v>381</v>
      </c>
    </row>
    <row r="55" spans="1:13">
      <c r="A55" s="69">
        <v>29</v>
      </c>
      <c r="B55" s="69">
        <v>239</v>
      </c>
      <c r="C55" s="69" t="s">
        <v>363</v>
      </c>
      <c r="D55" s="69" t="s">
        <v>10</v>
      </c>
      <c r="E55" s="69">
        <v>39</v>
      </c>
      <c r="F55" s="69">
        <v>1</v>
      </c>
      <c r="G55" s="69">
        <v>39</v>
      </c>
      <c r="H55" s="180">
        <v>1.1100000000000001</v>
      </c>
      <c r="I55" s="180">
        <v>43.24</v>
      </c>
      <c r="J55" s="180">
        <f>$J$4*I55/100</f>
        <v>103.77600000000001</v>
      </c>
      <c r="K55" s="180">
        <f>I55/12</f>
        <v>3.6033333333333335</v>
      </c>
      <c r="L55" s="180">
        <f>$J$4*K55%</f>
        <v>8.6479999999999997</v>
      </c>
    </row>
    <row r="56" spans="1:13">
      <c r="A56" s="69">
        <v>30</v>
      </c>
      <c r="B56" s="69">
        <v>281</v>
      </c>
      <c r="C56" s="69" t="s">
        <v>364</v>
      </c>
      <c r="D56" s="69" t="s">
        <v>367</v>
      </c>
      <c r="E56" s="69">
        <v>26</v>
      </c>
      <c r="F56" s="69">
        <v>1</v>
      </c>
      <c r="G56" s="69">
        <v>26</v>
      </c>
      <c r="H56" s="180">
        <v>3.52</v>
      </c>
      <c r="I56" s="180">
        <v>91.44</v>
      </c>
      <c r="J56" s="180">
        <f>$J$4*I56/100</f>
        <v>219.45599999999999</v>
      </c>
      <c r="K56" s="180">
        <f>I56/12</f>
        <v>7.62</v>
      </c>
      <c r="L56" s="180">
        <f>$J$4*K56%</f>
        <v>18.288</v>
      </c>
    </row>
    <row r="57" spans="1:13">
      <c r="A57" s="69">
        <v>31</v>
      </c>
      <c r="B57" s="69">
        <v>282</v>
      </c>
      <c r="C57" s="69" t="s">
        <v>365</v>
      </c>
      <c r="D57" s="69" t="s">
        <v>368</v>
      </c>
      <c r="E57" s="69">
        <v>20</v>
      </c>
      <c r="F57" s="69">
        <v>1</v>
      </c>
      <c r="G57" s="69">
        <v>20</v>
      </c>
      <c r="H57" s="180">
        <v>0.99</v>
      </c>
      <c r="I57" s="180">
        <v>19.8</v>
      </c>
      <c r="J57" s="180">
        <f>$J$4*I57/100</f>
        <v>47.52</v>
      </c>
      <c r="K57" s="180">
        <f>I57/12</f>
        <v>1.6500000000000001</v>
      </c>
      <c r="L57" s="180">
        <f>$J$4*K57%</f>
        <v>3.96</v>
      </c>
    </row>
    <row r="58" spans="1:13">
      <c r="A58" s="69">
        <v>32</v>
      </c>
      <c r="B58" s="69">
        <v>280</v>
      </c>
      <c r="C58" s="69" t="s">
        <v>366</v>
      </c>
      <c r="D58" s="69" t="s">
        <v>367</v>
      </c>
      <c r="E58" s="69">
        <v>10</v>
      </c>
      <c r="F58" s="69">
        <v>1</v>
      </c>
      <c r="G58" s="69">
        <v>10</v>
      </c>
      <c r="H58" s="180">
        <v>5.01</v>
      </c>
      <c r="I58" s="180">
        <v>50.09</v>
      </c>
      <c r="J58" s="180">
        <f>$J$4*I58/100</f>
        <v>120.21600000000001</v>
      </c>
      <c r="K58" s="180">
        <f>I58/12</f>
        <v>4.1741666666666672</v>
      </c>
      <c r="L58" s="180">
        <f>$J$4*K58%</f>
        <v>10.018000000000001</v>
      </c>
    </row>
    <row r="59" spans="1:13">
      <c r="A59" s="69"/>
      <c r="B59" s="69"/>
      <c r="C59" s="181" t="s">
        <v>329</v>
      </c>
      <c r="D59" s="69"/>
      <c r="E59" s="69"/>
      <c r="F59" s="69"/>
      <c r="G59" s="69"/>
      <c r="H59" s="69"/>
      <c r="I59" s="184">
        <f>SUM(I55:I58)</f>
        <v>204.57000000000002</v>
      </c>
      <c r="J59" s="184">
        <f>SUM(J55:J58)</f>
        <v>490.96799999999996</v>
      </c>
      <c r="K59" s="184">
        <f>SUM(K55:K58)</f>
        <v>17.047499999999999</v>
      </c>
      <c r="L59" s="184">
        <f>SUM(L55:L58)</f>
        <v>40.914000000000001</v>
      </c>
      <c r="M59" s="174" t="s">
        <v>11</v>
      </c>
    </row>
    <row r="61" spans="1:13">
      <c r="A61" s="176" t="s">
        <v>378</v>
      </c>
      <c r="B61" s="177" t="s">
        <v>369</v>
      </c>
    </row>
    <row r="62" spans="1:13" ht="25.5">
      <c r="A62" s="178" t="s">
        <v>108</v>
      </c>
      <c r="B62" s="178" t="s">
        <v>315</v>
      </c>
      <c r="C62" s="178" t="s">
        <v>309</v>
      </c>
      <c r="D62" s="178" t="s">
        <v>310</v>
      </c>
      <c r="E62" s="178" t="s">
        <v>328</v>
      </c>
      <c r="F62" s="178" t="s">
        <v>314</v>
      </c>
      <c r="G62" s="178" t="s">
        <v>313</v>
      </c>
      <c r="H62" s="178" t="s">
        <v>312</v>
      </c>
      <c r="I62" s="186" t="s">
        <v>311</v>
      </c>
      <c r="J62" s="178" t="s">
        <v>331</v>
      </c>
      <c r="K62" s="179" t="s">
        <v>379</v>
      </c>
      <c r="L62" s="179" t="s">
        <v>381</v>
      </c>
    </row>
    <row r="63" spans="1:13">
      <c r="A63" s="69">
        <v>33</v>
      </c>
      <c r="B63" s="69">
        <v>355</v>
      </c>
      <c r="C63" s="69" t="s">
        <v>370</v>
      </c>
      <c r="D63" s="69" t="s">
        <v>341</v>
      </c>
      <c r="E63" s="69">
        <v>300</v>
      </c>
      <c r="F63" s="69">
        <v>36</v>
      </c>
      <c r="G63" s="69">
        <v>10800</v>
      </c>
      <c r="H63" s="180">
        <v>0.04</v>
      </c>
      <c r="I63" s="175">
        <v>384.91</v>
      </c>
      <c r="J63" s="180">
        <f>$J$4*I63/100</f>
        <v>923.78400000000011</v>
      </c>
      <c r="K63" s="180">
        <f>I63/12</f>
        <v>32.075833333333335</v>
      </c>
      <c r="L63" s="180">
        <f>$J$4*K63%</f>
        <v>76.982000000000014</v>
      </c>
    </row>
    <row r="64" spans="1:13">
      <c r="A64" s="69">
        <v>34</v>
      </c>
      <c r="B64" s="69">
        <v>102</v>
      </c>
      <c r="C64" s="69" t="s">
        <v>371</v>
      </c>
      <c r="D64" s="69" t="s">
        <v>373</v>
      </c>
      <c r="E64" s="69">
        <v>1200</v>
      </c>
      <c r="F64" s="69">
        <v>2</v>
      </c>
      <c r="G64" s="69">
        <v>2400</v>
      </c>
      <c r="H64" s="180">
        <v>0.69</v>
      </c>
      <c r="I64" s="175">
        <v>1663.2</v>
      </c>
      <c r="J64" s="180">
        <f>$J$4*I64/100</f>
        <v>3991.68</v>
      </c>
      <c r="K64" s="180">
        <f>I64/12</f>
        <v>138.6</v>
      </c>
      <c r="L64" s="180">
        <f>$J$4*K64%</f>
        <v>332.64</v>
      </c>
    </row>
    <row r="65" spans="1:13">
      <c r="A65" s="69">
        <v>35</v>
      </c>
      <c r="B65" s="69">
        <v>201</v>
      </c>
      <c r="C65" s="69" t="s">
        <v>372</v>
      </c>
      <c r="D65" s="69" t="s">
        <v>341</v>
      </c>
      <c r="E65" s="69">
        <v>1200</v>
      </c>
      <c r="F65" s="69">
        <v>5</v>
      </c>
      <c r="G65" s="69">
        <v>6000</v>
      </c>
      <c r="H65" s="180">
        <v>0.06</v>
      </c>
      <c r="I65" s="175">
        <v>380.16</v>
      </c>
      <c r="J65" s="180">
        <f>$J$4*I65/100</f>
        <v>912.38400000000013</v>
      </c>
      <c r="K65" s="180">
        <f>I65/12</f>
        <v>31.680000000000003</v>
      </c>
      <c r="L65" s="180">
        <f>$J$4*K65%</f>
        <v>76.032000000000011</v>
      </c>
    </row>
    <row r="66" spans="1:13">
      <c r="A66" s="69"/>
      <c r="B66" s="69"/>
      <c r="C66" s="181" t="s">
        <v>329</v>
      </c>
      <c r="D66" s="69"/>
      <c r="E66" s="69"/>
      <c r="F66" s="69"/>
      <c r="G66" s="69"/>
      <c r="H66" s="69"/>
      <c r="I66" s="188">
        <f>SUM(I63:I65)</f>
        <v>2428.27</v>
      </c>
      <c r="J66" s="184">
        <f>SUM(J63:J65)</f>
        <v>5827.848</v>
      </c>
      <c r="K66" s="184">
        <f>SUM(K63:K65)</f>
        <v>202.35583333333335</v>
      </c>
      <c r="L66" s="184">
        <f>SUM(L63:L65)</f>
        <v>485.654</v>
      </c>
      <c r="M66" s="174" t="s">
        <v>11</v>
      </c>
    </row>
    <row r="69" spans="1:13" ht="15.75">
      <c r="C69" s="189" t="s">
        <v>380</v>
      </c>
      <c r="I69" s="190">
        <f>SUM(I16,I26,I36,I43,I51,I59,I66)</f>
        <v>12502.75</v>
      </c>
      <c r="J69" s="190">
        <f>SUM(J16,J26,J36,J43,J51,J59,J66)</f>
        <v>30006.6</v>
      </c>
      <c r="K69" s="190">
        <f>SUM(K16,K26,K36,K43,K51,K59,K66)</f>
        <v>1041.8958333333333</v>
      </c>
      <c r="L69" s="190">
        <f>SUM(L16,L26,L36,L43,L51,L59,L66)</f>
        <v>2500.5500000000002</v>
      </c>
      <c r="M69" s="174" t="s">
        <v>397</v>
      </c>
    </row>
    <row r="70" spans="1:13">
      <c r="H70" s="69" t="s">
        <v>392</v>
      </c>
      <c r="I70" s="69">
        <f>I69*20%</f>
        <v>2500.5500000000002</v>
      </c>
      <c r="J70" s="69">
        <f>J69*20%</f>
        <v>6001.32</v>
      </c>
      <c r="K70" s="180">
        <f>K69*20%</f>
        <v>208.37916666666666</v>
      </c>
      <c r="L70" s="180">
        <f>L69*20%</f>
        <v>500.11000000000007</v>
      </c>
    </row>
    <row r="71" spans="1:13">
      <c r="F71" s="174" t="s">
        <v>395</v>
      </c>
      <c r="H71" s="69" t="s">
        <v>393</v>
      </c>
      <c r="I71" s="180">
        <f>SUM(I69:I70)</f>
        <v>15003.3</v>
      </c>
      <c r="J71" s="180">
        <f>SUM(J69:J70)</f>
        <v>36007.919999999998</v>
      </c>
      <c r="K71" s="180">
        <f>SUM(K69:K70)</f>
        <v>1250.2749999999999</v>
      </c>
      <c r="L71" s="69"/>
    </row>
    <row r="72" spans="1:13">
      <c r="F72" s="174" t="s">
        <v>394</v>
      </c>
      <c r="I72" s="180">
        <f>I71/12</f>
        <v>1250.2749999999999</v>
      </c>
      <c r="J72" s="180">
        <f>J71/12</f>
        <v>3000.66</v>
      </c>
      <c r="K72" s="180">
        <f>K71/12</f>
        <v>104.18958333333332</v>
      </c>
      <c r="L72" s="180">
        <f>SUM(L69:L70)</f>
        <v>3000.6600000000003</v>
      </c>
      <c r="M72" s="174" t="s">
        <v>11</v>
      </c>
    </row>
    <row r="73" spans="1:13">
      <c r="F73" s="174" t="s">
        <v>396</v>
      </c>
      <c r="I73" s="69">
        <f>I72*6</f>
        <v>7501.65</v>
      </c>
      <c r="J73" s="69">
        <f>J72*6</f>
        <v>18003.96</v>
      </c>
      <c r="K73" s="180">
        <f>K72*6</f>
        <v>625.13749999999993</v>
      </c>
      <c r="L73" s="180">
        <f>L72*6</f>
        <v>18003.960000000003</v>
      </c>
      <c r="M73" s="174" t="s">
        <v>11</v>
      </c>
    </row>
    <row r="74" spans="1:13">
      <c r="I74" s="175"/>
    </row>
  </sheetData>
  <phoneticPr fontId="7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Разполож съдове</vt:lpstr>
      <vt:lpstr>План-сметка</vt:lpstr>
      <vt:lpstr>Разбивка цена</vt:lpstr>
      <vt:lpstr>цена обсл съдове</vt:lpstr>
      <vt:lpstr>Мес прот</vt:lpstr>
      <vt:lpstr>Ежедн прот</vt:lpstr>
      <vt:lpstr>КСС зел пл</vt:lpstr>
      <vt:lpstr>'Ежедн прот'!Print_Area</vt:lpstr>
      <vt:lpstr>'КСС зел пл'!Print_Area</vt:lpstr>
      <vt:lpstr>'Мес прот'!Print_Area</vt:lpstr>
      <vt:lpstr>'План-сметка'!Print_Area</vt:lpstr>
      <vt:lpstr>'цена обсл съдове'!Print_Area</vt:lpstr>
    </vt:vector>
  </TitlesOfParts>
  <Company>Patronaj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Oditor</dc:creator>
  <cp:lastModifiedBy>Svetoslav Mihaylov</cp:lastModifiedBy>
  <cp:lastPrinted>2009-02-08T17:38:33Z</cp:lastPrinted>
  <dcterms:created xsi:type="dcterms:W3CDTF">2006-12-01T06:45:42Z</dcterms:created>
  <dcterms:modified xsi:type="dcterms:W3CDTF">2009-02-08T17:39:05Z</dcterms:modified>
</cp:coreProperties>
</file>